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 tabRatio="701" activeTab="3"/>
  </bookViews>
  <sheets>
    <sheet name="Лось" sheetId="30" r:id="rId1"/>
    <sheet name="Косуля сибирская" sheetId="40" r:id="rId2"/>
    <sheet name="барсук" sheetId="35" r:id="rId3"/>
    <sheet name="Рысь" sheetId="43" r:id="rId4"/>
  </sheets>
  <externalReferences>
    <externalReference r:id="rId5"/>
  </externalReferences>
  <definedNames>
    <definedName name="_xlnm._FilterDatabase" localSheetId="2" hidden="1">барсук!$A$12:$N$45</definedName>
    <definedName name="_xlnm._FilterDatabase" localSheetId="1" hidden="1">'Косуля сибирская'!$A$14:$W$98</definedName>
    <definedName name="_xlnm._FilterDatabase" localSheetId="0" hidden="1">Лось!$A$12:$W$86</definedName>
    <definedName name="_xlnm._FilterDatabase" localSheetId="3" hidden="1">Рысь!$A$12:$N$19</definedName>
    <definedName name="_xlnm.Print_Area" localSheetId="2">барсук!$A$1:$N$45</definedName>
    <definedName name="_xlnm.Print_Area" localSheetId="1">'Косуля сибирская'!$A$1:$W$98</definedName>
    <definedName name="_xlnm.Print_Area" localSheetId="0">Лось!$A$1:$W$86</definedName>
    <definedName name="_xlnm.Print_Area" localSheetId="3">Рысь!$A$1:$N$19</definedName>
    <definedName name="Охотничьи_просторы" localSheetId="2">барсук!$B$13:$B$44</definedName>
    <definedName name="Охотничьи_просторы" localSheetId="1">'Косуля сибирская'!$B$15:$B$75</definedName>
    <definedName name="Охотничьи_просторы" localSheetId="3">Рысь!#REF!</definedName>
    <definedName name="Охотничьи_просторы">Лось!$B$13:$B$63</definedName>
    <definedName name="Охотугодья">#REF!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30" l="1"/>
  <c r="F98" i="40"/>
  <c r="T98" i="40"/>
  <c r="P98" i="40"/>
  <c r="H98" i="40"/>
  <c r="T86" i="30"/>
  <c r="H86" i="30"/>
  <c r="P86" i="30"/>
  <c r="N42" i="35" l="1"/>
  <c r="L42" i="35"/>
  <c r="K42" i="35"/>
  <c r="F42" i="35"/>
  <c r="N39" i="35"/>
  <c r="L39" i="35"/>
  <c r="K39" i="35"/>
  <c r="F39" i="35"/>
  <c r="N16" i="35"/>
  <c r="L16" i="35"/>
  <c r="F16" i="35"/>
  <c r="N20" i="35"/>
  <c r="K20" i="35"/>
  <c r="L20" i="35" s="1"/>
  <c r="J20" i="35"/>
  <c r="H20" i="35"/>
  <c r="F20" i="35"/>
  <c r="L19" i="43"/>
  <c r="N18" i="43"/>
  <c r="K18" i="43"/>
  <c r="L18" i="43" s="1"/>
  <c r="J18" i="43"/>
  <c r="H18" i="43"/>
  <c r="N16" i="43"/>
  <c r="K16" i="43"/>
  <c r="L16" i="43" s="1"/>
  <c r="J16" i="43"/>
  <c r="H16" i="43"/>
  <c r="N14" i="43"/>
  <c r="K14" i="43"/>
  <c r="L14" i="43" s="1"/>
  <c r="J14" i="43"/>
  <c r="H14" i="43"/>
  <c r="F18" i="43"/>
  <c r="F16" i="43"/>
  <c r="F14" i="43"/>
  <c r="L14" i="35"/>
  <c r="H14" i="35"/>
  <c r="P97" i="40"/>
  <c r="H97" i="40"/>
  <c r="P76" i="40"/>
  <c r="H76" i="40"/>
  <c r="P68" i="40"/>
  <c r="H68" i="40"/>
  <c r="P64" i="40"/>
  <c r="H64" i="40"/>
  <c r="P59" i="40"/>
  <c r="H59" i="40"/>
  <c r="P55" i="40"/>
  <c r="P53" i="40"/>
  <c r="T44" i="40" l="1"/>
  <c r="L44" i="40"/>
  <c r="P44" i="40" s="1"/>
  <c r="H44" i="40"/>
  <c r="F44" i="40"/>
  <c r="X44" i="40" s="1"/>
  <c r="Q44" i="40" s="1"/>
  <c r="R44" i="40" s="1"/>
  <c r="P42" i="40"/>
  <c r="H42" i="40"/>
  <c r="P38" i="40"/>
  <c r="H38" i="40"/>
  <c r="L36" i="40"/>
  <c r="H33" i="40" l="1"/>
  <c r="H30" i="40"/>
  <c r="P30" i="40"/>
  <c r="P25" i="40"/>
  <c r="H25" i="40"/>
  <c r="L22" i="40"/>
  <c r="L20" i="40"/>
  <c r="L17" i="40"/>
  <c r="P85" i="30"/>
  <c r="T49" i="30" l="1"/>
  <c r="T47" i="30" l="1"/>
  <c r="P47" i="30"/>
  <c r="H47" i="30"/>
  <c r="P46" i="30"/>
  <c r="H46" i="30"/>
  <c r="T46" i="30"/>
  <c r="F46" i="30"/>
  <c r="T36" i="30" l="1"/>
  <c r="F36" i="30"/>
  <c r="X36" i="30" s="1"/>
  <c r="Q36" i="30" s="1"/>
  <c r="R36" i="30" s="1"/>
  <c r="P31" i="30"/>
  <c r="H31" i="30"/>
  <c r="P25" i="30"/>
  <c r="H25" i="30"/>
  <c r="P18" i="30"/>
  <c r="T18" i="30"/>
  <c r="P21" i="30"/>
  <c r="H21" i="30"/>
  <c r="H18" i="30"/>
  <c r="T87" i="40" l="1"/>
  <c r="F87" i="40"/>
  <c r="B88" i="40"/>
  <c r="F88" i="40"/>
  <c r="H88" i="40"/>
  <c r="P88" i="40"/>
  <c r="T88" i="40"/>
  <c r="A89" i="40"/>
  <c r="B89" i="40"/>
  <c r="F90" i="40"/>
  <c r="H90" i="40"/>
  <c r="P90" i="40"/>
  <c r="T90" i="40"/>
  <c r="B91" i="40"/>
  <c r="F91" i="40"/>
  <c r="H91" i="40"/>
  <c r="T91" i="40"/>
  <c r="B92" i="40"/>
  <c r="F92" i="40"/>
  <c r="H92" i="40"/>
  <c r="P92" i="40"/>
  <c r="T92" i="40"/>
  <c r="A93" i="40"/>
  <c r="B93" i="40"/>
  <c r="B94" i="40"/>
  <c r="F94" i="40"/>
  <c r="H94" i="40"/>
  <c r="P94" i="40"/>
  <c r="T94" i="40"/>
  <c r="A95" i="40"/>
  <c r="B95" i="40"/>
  <c r="F96" i="40"/>
  <c r="H96" i="40"/>
  <c r="P96" i="40"/>
  <c r="T96" i="40"/>
  <c r="F97" i="40"/>
  <c r="T97" i="40"/>
  <c r="C98" i="40"/>
  <c r="D98" i="40"/>
  <c r="E98" i="40"/>
  <c r="I98" i="40"/>
  <c r="J98" i="40"/>
  <c r="K98" i="40"/>
  <c r="M98" i="40"/>
  <c r="N98" i="40"/>
  <c r="O98" i="40"/>
  <c r="S98" i="40"/>
  <c r="U98" i="40"/>
  <c r="V98" i="40"/>
  <c r="W98" i="40"/>
  <c r="P91" i="40" l="1"/>
  <c r="F49" i="30"/>
  <c r="X49" i="30" s="1"/>
  <c r="Q49" i="30" s="1"/>
  <c r="R49" i="30" s="1"/>
  <c r="F18" i="30"/>
  <c r="X18" i="30" s="1"/>
  <c r="Q18" i="30" s="1"/>
  <c r="R18" i="30" s="1"/>
  <c r="F76" i="30"/>
  <c r="X76" i="30" s="1"/>
  <c r="Q76" i="30" s="1"/>
  <c r="R76" i="30" s="1"/>
  <c r="X87" i="40" l="1"/>
  <c r="Q87" i="40" s="1"/>
  <c r="T33" i="40"/>
  <c r="F33" i="40"/>
  <c r="X33" i="40" s="1"/>
  <c r="Q33" i="40" s="1"/>
  <c r="R33" i="40" s="1"/>
  <c r="B35" i="40"/>
  <c r="T48" i="40"/>
  <c r="F48" i="40"/>
  <c r="X48" i="40" s="1"/>
  <c r="Q48" i="40" s="1"/>
  <c r="R48" i="40" s="1"/>
  <c r="F21" i="40"/>
  <c r="T42" i="40"/>
  <c r="F42" i="40"/>
  <c r="X42" i="40" s="1"/>
  <c r="Q42" i="40" s="1"/>
  <c r="R42" i="40" s="1"/>
  <c r="R87" i="40" l="1"/>
  <c r="D86" i="30"/>
  <c r="E86" i="30"/>
  <c r="I86" i="30"/>
  <c r="J86" i="30"/>
  <c r="K86" i="30"/>
  <c r="M86" i="30"/>
  <c r="N86" i="30"/>
  <c r="O86" i="30"/>
  <c r="S86" i="30"/>
  <c r="U86" i="30"/>
  <c r="V86" i="30"/>
  <c r="W86" i="30"/>
  <c r="C86" i="30"/>
  <c r="T55" i="40" l="1"/>
  <c r="F55" i="40"/>
  <c r="X55" i="40" s="1"/>
  <c r="Q55" i="40" s="1"/>
  <c r="R55" i="40" s="1"/>
  <c r="T53" i="40"/>
  <c r="F53" i="40"/>
  <c r="X53" i="40" s="1"/>
  <c r="Q53" i="40" s="1"/>
  <c r="R53" i="40" s="1"/>
  <c r="X46" i="30"/>
  <c r="Q46" i="30" s="1"/>
  <c r="R46" i="30" s="1"/>
  <c r="X97" i="40"/>
  <c r="Q97" i="40" s="1"/>
  <c r="R97" i="40" s="1"/>
  <c r="T68" i="40"/>
  <c r="F68" i="40"/>
  <c r="X68" i="40" s="1"/>
  <c r="Q68" i="40" s="1"/>
  <c r="R68" i="40" s="1"/>
  <c r="T64" i="40"/>
  <c r="F64" i="40"/>
  <c r="X64" i="40" s="1"/>
  <c r="Q64" i="40" s="1"/>
  <c r="R64" i="40" s="1"/>
  <c r="T59" i="40"/>
  <c r="F59" i="40"/>
  <c r="X59" i="40" s="1"/>
  <c r="Q59" i="40" s="1"/>
  <c r="R59" i="40" s="1"/>
  <c r="T38" i="40"/>
  <c r="F38" i="40"/>
  <c r="X38" i="40" s="1"/>
  <c r="Q38" i="40" s="1"/>
  <c r="R38" i="40" s="1"/>
  <c r="T30" i="40"/>
  <c r="F30" i="40"/>
  <c r="X30" i="40" s="1"/>
  <c r="Q30" i="40" s="1"/>
  <c r="R30" i="40" s="1"/>
  <c r="T25" i="40"/>
  <c r="F25" i="40"/>
  <c r="X25" i="40" s="1"/>
  <c r="Q25" i="40" s="1"/>
  <c r="R25" i="40" s="1"/>
  <c r="T85" i="30"/>
  <c r="F85" i="30"/>
  <c r="X85" i="30" s="1"/>
  <c r="Q85" i="30" s="1"/>
  <c r="R85" i="30" s="1"/>
  <c r="T31" i="30"/>
  <c r="F31" i="30"/>
  <c r="X31" i="30" s="1"/>
  <c r="Q31" i="30" s="1"/>
  <c r="R31" i="30" s="1"/>
  <c r="T25" i="30"/>
  <c r="F25" i="30"/>
  <c r="X25" i="30" s="1"/>
  <c r="Q25" i="30" s="1"/>
  <c r="R25" i="30" s="1"/>
  <c r="T21" i="30"/>
  <c r="F21" i="30"/>
  <c r="X21" i="30" s="1"/>
  <c r="Q21" i="30" s="1"/>
  <c r="R21" i="30" s="1"/>
  <c r="T69" i="30" l="1"/>
  <c r="T40" i="40" l="1"/>
  <c r="A15" i="40" l="1"/>
  <c r="B15" i="40"/>
  <c r="B16" i="40"/>
  <c r="B17" i="40"/>
  <c r="B18" i="40"/>
  <c r="A19" i="40"/>
  <c r="B19" i="40"/>
  <c r="B20" i="40"/>
  <c r="B21" i="40"/>
  <c r="B22" i="40"/>
  <c r="A23" i="40"/>
  <c r="B23" i="40"/>
  <c r="A26" i="40"/>
  <c r="B26" i="40"/>
  <c r="B27" i="40"/>
  <c r="B28" i="40"/>
  <c r="A31" i="40"/>
  <c r="B31" i="40"/>
  <c r="A34" i="40"/>
  <c r="B34" i="40"/>
  <c r="B36" i="40"/>
  <c r="A39" i="40"/>
  <c r="B39" i="40"/>
  <c r="B40" i="40"/>
  <c r="B41" i="40"/>
  <c r="B43" i="40"/>
  <c r="A46" i="40"/>
  <c r="B46" i="40"/>
  <c r="B47" i="40"/>
  <c r="B49" i="40"/>
  <c r="A50" i="40"/>
  <c r="B50" i="40"/>
  <c r="B51" i="40"/>
  <c r="B56" i="40"/>
  <c r="A57" i="40"/>
  <c r="B57" i="40"/>
  <c r="A60" i="40"/>
  <c r="B60" i="40"/>
  <c r="B61" i="40"/>
  <c r="B62" i="40"/>
  <c r="A65" i="40"/>
  <c r="B65" i="40"/>
  <c r="B66" i="40"/>
  <c r="A69" i="40"/>
  <c r="B69" i="40"/>
  <c r="B70" i="40"/>
  <c r="B71" i="40"/>
  <c r="B72" i="40"/>
  <c r="B73" i="40"/>
  <c r="A74" i="40"/>
  <c r="B74" i="40"/>
  <c r="B75" i="40"/>
  <c r="A77" i="40"/>
  <c r="B77" i="40"/>
  <c r="B78" i="40"/>
  <c r="A79" i="40"/>
  <c r="B79" i="40"/>
  <c r="B80" i="40"/>
  <c r="B81" i="40"/>
  <c r="B82" i="40"/>
  <c r="A83" i="40"/>
  <c r="B83" i="40"/>
  <c r="B84" i="40"/>
  <c r="A85" i="40"/>
  <c r="B85" i="40"/>
  <c r="B86" i="40"/>
  <c r="X15" i="40"/>
  <c r="F16" i="40"/>
  <c r="H16" i="40"/>
  <c r="L16" i="40"/>
  <c r="T16" i="40"/>
  <c r="X16" i="40" l="1"/>
  <c r="Q16" i="40" s="1"/>
  <c r="P16" i="40"/>
  <c r="H56" i="30"/>
  <c r="X13" i="30"/>
  <c r="R16" i="40" l="1"/>
  <c r="J19" i="43"/>
  <c r="H19" i="43"/>
  <c r="X96" i="40"/>
  <c r="Q96" i="40" s="1"/>
  <c r="R96" i="40" s="1"/>
  <c r="X95" i="40"/>
  <c r="X94" i="40"/>
  <c r="Q94" i="40" s="1"/>
  <c r="R94" i="40" s="1"/>
  <c r="X93" i="40"/>
  <c r="X92" i="40"/>
  <c r="Q92" i="40" s="1"/>
  <c r="R92" i="40" s="1"/>
  <c r="X91" i="40"/>
  <c r="Q91" i="40" s="1"/>
  <c r="R91" i="40" s="1"/>
  <c r="X90" i="40"/>
  <c r="Q90" i="40" s="1"/>
  <c r="R90" i="40" s="1"/>
  <c r="X89" i="40"/>
  <c r="X88" i="40"/>
  <c r="Q88" i="40" s="1"/>
  <c r="R88" i="40" s="1"/>
  <c r="T86" i="40"/>
  <c r="L86" i="40"/>
  <c r="H86" i="40"/>
  <c r="P86" i="40"/>
  <c r="F86" i="40"/>
  <c r="X86" i="40" s="1"/>
  <c r="Q86" i="40" s="1"/>
  <c r="R86" i="40" s="1"/>
  <c r="X85" i="40"/>
  <c r="T84" i="40"/>
  <c r="H84" i="40"/>
  <c r="P84" i="40"/>
  <c r="F84" i="40"/>
  <c r="X84" i="40" s="1"/>
  <c r="Q84" i="40" s="1"/>
  <c r="R84" i="40" s="1"/>
  <c r="X83" i="40"/>
  <c r="T82" i="40"/>
  <c r="L82" i="40"/>
  <c r="H82" i="40"/>
  <c r="P82" i="40"/>
  <c r="F82" i="40"/>
  <c r="X82" i="40" s="1"/>
  <c r="Q82" i="40" s="1"/>
  <c r="R82" i="40" s="1"/>
  <c r="T81" i="40"/>
  <c r="L81" i="40"/>
  <c r="P81" i="40" s="1"/>
  <c r="F81" i="40"/>
  <c r="X81" i="40" s="1"/>
  <c r="Q81" i="40" s="1"/>
  <c r="R81" i="40" s="1"/>
  <c r="T80" i="40"/>
  <c r="L80" i="40"/>
  <c r="P80" i="40" s="1"/>
  <c r="H80" i="40"/>
  <c r="F80" i="40"/>
  <c r="X80" i="40" s="1"/>
  <c r="Q80" i="40" s="1"/>
  <c r="R80" i="40" s="1"/>
  <c r="X79" i="40"/>
  <c r="T78" i="40"/>
  <c r="H78" i="40"/>
  <c r="P78" i="40"/>
  <c r="F78" i="40"/>
  <c r="X78" i="40" s="1"/>
  <c r="Q78" i="40" s="1"/>
  <c r="R78" i="40" s="1"/>
  <c r="X77" i="40"/>
  <c r="T75" i="40"/>
  <c r="L75" i="40"/>
  <c r="H75" i="40"/>
  <c r="P75" i="40"/>
  <c r="F75" i="40"/>
  <c r="X75" i="40" s="1"/>
  <c r="Q75" i="40" s="1"/>
  <c r="R75" i="40" s="1"/>
  <c r="X74" i="40"/>
  <c r="T73" i="40"/>
  <c r="H73" i="40"/>
  <c r="P73" i="40"/>
  <c r="F73" i="40"/>
  <c r="X73" i="40" s="1"/>
  <c r="Q73" i="40" s="1"/>
  <c r="R73" i="40" s="1"/>
  <c r="T72" i="40"/>
  <c r="H72" i="40"/>
  <c r="P72" i="40"/>
  <c r="F72" i="40"/>
  <c r="X72" i="40" s="1"/>
  <c r="Q72" i="40" s="1"/>
  <c r="R72" i="40" s="1"/>
  <c r="T71" i="40"/>
  <c r="L71" i="40"/>
  <c r="H71" i="40"/>
  <c r="P71" i="40"/>
  <c r="F71" i="40"/>
  <c r="X71" i="40" s="1"/>
  <c r="Q71" i="40" s="1"/>
  <c r="R71" i="40" s="1"/>
  <c r="T70" i="40"/>
  <c r="P70" i="40"/>
  <c r="F70" i="40"/>
  <c r="X69" i="40"/>
  <c r="T67" i="40"/>
  <c r="H67" i="40"/>
  <c r="P67" i="40"/>
  <c r="F67" i="40"/>
  <c r="X67" i="40" s="1"/>
  <c r="Q67" i="40" s="1"/>
  <c r="R67" i="40" s="1"/>
  <c r="T66" i="40"/>
  <c r="P66" i="40"/>
  <c r="H66" i="40"/>
  <c r="F66" i="40"/>
  <c r="X66" i="40" s="1"/>
  <c r="Q66" i="40" s="1"/>
  <c r="R66" i="40" s="1"/>
  <c r="X65" i="40"/>
  <c r="T63" i="40"/>
  <c r="P63" i="40"/>
  <c r="H63" i="40"/>
  <c r="F63" i="40"/>
  <c r="X63" i="40" s="1"/>
  <c r="Q63" i="40" s="1"/>
  <c r="R63" i="40" s="1"/>
  <c r="T62" i="40"/>
  <c r="P62" i="40"/>
  <c r="H62" i="40"/>
  <c r="F62" i="40"/>
  <c r="X62" i="40" s="1"/>
  <c r="Q62" i="40" s="1"/>
  <c r="R62" i="40" s="1"/>
  <c r="T61" i="40"/>
  <c r="P61" i="40"/>
  <c r="H61" i="40"/>
  <c r="F61" i="40"/>
  <c r="X61" i="40" s="1"/>
  <c r="Q61" i="40" s="1"/>
  <c r="R61" i="40" s="1"/>
  <c r="X60" i="40"/>
  <c r="T58" i="40"/>
  <c r="H58" i="40"/>
  <c r="P58" i="40"/>
  <c r="F58" i="40"/>
  <c r="X58" i="40" s="1"/>
  <c r="Q58" i="40" s="1"/>
  <c r="R58" i="40" s="1"/>
  <c r="X57" i="40"/>
  <c r="T56" i="40"/>
  <c r="P56" i="40"/>
  <c r="H56" i="40"/>
  <c r="F56" i="40"/>
  <c r="X56" i="40" s="1"/>
  <c r="Q56" i="40" s="1"/>
  <c r="R56" i="40" s="1"/>
  <c r="T54" i="40"/>
  <c r="P54" i="40"/>
  <c r="H54" i="40"/>
  <c r="F54" i="40"/>
  <c r="X54" i="40" s="1"/>
  <c r="Q54" i="40" s="1"/>
  <c r="R54" i="40" s="1"/>
  <c r="T52" i="40"/>
  <c r="H52" i="40"/>
  <c r="P52" i="40"/>
  <c r="F52" i="40"/>
  <c r="X52" i="40" s="1"/>
  <c r="Q52" i="40" s="1"/>
  <c r="R52" i="40" s="1"/>
  <c r="T51" i="40"/>
  <c r="H51" i="40"/>
  <c r="P51" i="40"/>
  <c r="F51" i="40"/>
  <c r="X51" i="40" s="1"/>
  <c r="Q51" i="40" s="1"/>
  <c r="R51" i="40" s="1"/>
  <c r="X50" i="40"/>
  <c r="T49" i="40"/>
  <c r="L49" i="40"/>
  <c r="H49" i="40"/>
  <c r="P49" i="40"/>
  <c r="F49" i="40"/>
  <c r="X49" i="40" s="1"/>
  <c r="Q49" i="40" s="1"/>
  <c r="R49" i="40" s="1"/>
  <c r="T47" i="40"/>
  <c r="P47" i="40"/>
  <c r="F47" i="40"/>
  <c r="X47" i="40" s="1"/>
  <c r="Q47" i="40" s="1"/>
  <c r="R47" i="40" s="1"/>
  <c r="X46" i="40"/>
  <c r="T45" i="40"/>
  <c r="F45" i="40"/>
  <c r="X45" i="40" s="1"/>
  <c r="Q45" i="40" s="1"/>
  <c r="R45" i="40" s="1"/>
  <c r="T43" i="40"/>
  <c r="L43" i="40"/>
  <c r="H43" i="40"/>
  <c r="P43" i="40"/>
  <c r="F43" i="40"/>
  <c r="X43" i="40" s="1"/>
  <c r="Q43" i="40" s="1"/>
  <c r="R43" i="40" s="1"/>
  <c r="T41" i="40"/>
  <c r="L41" i="40"/>
  <c r="P41" i="40" s="1"/>
  <c r="H41" i="40"/>
  <c r="F41" i="40"/>
  <c r="X41" i="40" s="1"/>
  <c r="Q41" i="40" s="1"/>
  <c r="R41" i="40" s="1"/>
  <c r="L40" i="40"/>
  <c r="P40" i="40" s="1"/>
  <c r="H40" i="40"/>
  <c r="F40" i="40"/>
  <c r="X40" i="40" s="1"/>
  <c r="Q40" i="40" s="1"/>
  <c r="R40" i="40" s="1"/>
  <c r="X39" i="40"/>
  <c r="T37" i="40"/>
  <c r="P37" i="40"/>
  <c r="H37" i="40"/>
  <c r="F37" i="40"/>
  <c r="X37" i="40" s="1"/>
  <c r="Q37" i="40" s="1"/>
  <c r="R37" i="40" s="1"/>
  <c r="T36" i="40"/>
  <c r="H36" i="40"/>
  <c r="P36" i="40"/>
  <c r="F36" i="40"/>
  <c r="X36" i="40" s="1"/>
  <c r="Q36" i="40" s="1"/>
  <c r="R36" i="40" s="1"/>
  <c r="T35" i="40"/>
  <c r="L35" i="40"/>
  <c r="P35" i="40" s="1"/>
  <c r="H35" i="40"/>
  <c r="F35" i="40"/>
  <c r="X35" i="40" s="1"/>
  <c r="Q35" i="40" s="1"/>
  <c r="R35" i="40" s="1"/>
  <c r="X34" i="40"/>
  <c r="T32" i="40"/>
  <c r="L32" i="40"/>
  <c r="P32" i="40" s="1"/>
  <c r="H32" i="40"/>
  <c r="F32" i="40"/>
  <c r="X32" i="40" s="1"/>
  <c r="Q32" i="40" s="1"/>
  <c r="R32" i="40" s="1"/>
  <c r="X31" i="40"/>
  <c r="T29" i="40"/>
  <c r="P29" i="40"/>
  <c r="H29" i="40"/>
  <c r="F29" i="40"/>
  <c r="X29" i="40" s="1"/>
  <c r="Q29" i="40" s="1"/>
  <c r="R29" i="40" s="1"/>
  <c r="T28" i="40"/>
  <c r="L28" i="40"/>
  <c r="H28" i="40"/>
  <c r="P28" i="40"/>
  <c r="F28" i="40"/>
  <c r="X28" i="40" s="1"/>
  <c r="Q28" i="40" s="1"/>
  <c r="R28" i="40" s="1"/>
  <c r="T27" i="40"/>
  <c r="L27" i="40"/>
  <c r="P27" i="40" s="1"/>
  <c r="H27" i="40"/>
  <c r="F27" i="40"/>
  <c r="X27" i="40" s="1"/>
  <c r="Q27" i="40" s="1"/>
  <c r="R27" i="40" s="1"/>
  <c r="X26" i="40"/>
  <c r="T24" i="40"/>
  <c r="L24" i="40"/>
  <c r="H24" i="40"/>
  <c r="P24" i="40"/>
  <c r="F24" i="40"/>
  <c r="X24" i="40" s="1"/>
  <c r="Q24" i="40" s="1"/>
  <c r="R24" i="40" s="1"/>
  <c r="X23" i="40"/>
  <c r="T22" i="40"/>
  <c r="H22" i="40"/>
  <c r="P22" i="40"/>
  <c r="F22" i="40"/>
  <c r="X22" i="40" s="1"/>
  <c r="Q22" i="40" s="1"/>
  <c r="R22" i="40" s="1"/>
  <c r="T21" i="40"/>
  <c r="G98" i="40"/>
  <c r="X21" i="40"/>
  <c r="Q21" i="40" s="1"/>
  <c r="R21" i="40" s="1"/>
  <c r="T20" i="40"/>
  <c r="H20" i="40"/>
  <c r="P20" i="40"/>
  <c r="F20" i="40"/>
  <c r="X20" i="40" s="1"/>
  <c r="Q20" i="40" s="1"/>
  <c r="R20" i="40" s="1"/>
  <c r="X19" i="40"/>
  <c r="T18" i="40"/>
  <c r="H18" i="40"/>
  <c r="P18" i="40"/>
  <c r="F18" i="40"/>
  <c r="X18" i="40" s="1"/>
  <c r="Q18" i="40" s="1"/>
  <c r="R18" i="40" s="1"/>
  <c r="T17" i="40"/>
  <c r="H17" i="40"/>
  <c r="P17" i="40"/>
  <c r="F17" i="40"/>
  <c r="L98" i="40" l="1"/>
  <c r="X17" i="40"/>
  <c r="Q17" i="40" s="1"/>
  <c r="G86" i="30"/>
  <c r="H47" i="40"/>
  <c r="P21" i="40"/>
  <c r="X70" i="40"/>
  <c r="Q70" i="40" s="1"/>
  <c r="H81" i="40"/>
  <c r="H21" i="40"/>
  <c r="H70" i="40"/>
  <c r="N19" i="43"/>
  <c r="R17" i="40" l="1"/>
  <c r="Q98" i="40"/>
  <c r="R70" i="40"/>
  <c r="C45" i="35"/>
  <c r="E45" i="35"/>
  <c r="D45" i="35"/>
  <c r="N44" i="35"/>
  <c r="K44" i="35"/>
  <c r="L44" i="35" s="1"/>
  <c r="H44" i="35"/>
  <c r="J44" i="35"/>
  <c r="F44" i="35"/>
  <c r="K41" i="35"/>
  <c r="N41" i="35"/>
  <c r="L41" i="35"/>
  <c r="H41" i="35"/>
  <c r="J41" i="35"/>
  <c r="F41" i="35"/>
  <c r="K37" i="35"/>
  <c r="N37" i="35"/>
  <c r="L37" i="35"/>
  <c r="H37" i="35"/>
  <c r="J37" i="35"/>
  <c r="F37" i="35"/>
  <c r="N35" i="35"/>
  <c r="K35" i="35"/>
  <c r="L35" i="35" s="1"/>
  <c r="H35" i="35"/>
  <c r="J35" i="35"/>
  <c r="F35" i="35"/>
  <c r="K33" i="35"/>
  <c r="N33" i="35"/>
  <c r="L33" i="35"/>
  <c r="H33" i="35"/>
  <c r="J33" i="35"/>
  <c r="F33" i="35"/>
  <c r="K31" i="35"/>
  <c r="N31" i="35"/>
  <c r="L31" i="35"/>
  <c r="H31" i="35"/>
  <c r="J31" i="35"/>
  <c r="F31" i="35"/>
  <c r="N29" i="35"/>
  <c r="J29" i="35"/>
  <c r="H29" i="35"/>
  <c r="F29" i="35"/>
  <c r="K29" i="35" s="1"/>
  <c r="L29" i="35" s="1"/>
  <c r="N27" i="35"/>
  <c r="H27" i="35"/>
  <c r="J27" i="35"/>
  <c r="F27" i="35"/>
  <c r="K27" i="35" s="1"/>
  <c r="L27" i="35" s="1"/>
  <c r="N25" i="35"/>
  <c r="H25" i="35"/>
  <c r="J25" i="35"/>
  <c r="F25" i="35"/>
  <c r="K25" i="35" s="1"/>
  <c r="L25" i="35" s="1"/>
  <c r="N23" i="35"/>
  <c r="H23" i="35"/>
  <c r="J23" i="35"/>
  <c r="F23" i="35"/>
  <c r="K23" i="35" s="1"/>
  <c r="L23" i="35" s="1"/>
  <c r="N21" i="35"/>
  <c r="F21" i="35"/>
  <c r="K21" i="35" s="1"/>
  <c r="L21" i="35" s="1"/>
  <c r="N18" i="35"/>
  <c r="H18" i="35"/>
  <c r="J18" i="35"/>
  <c r="F18" i="35"/>
  <c r="K18" i="35" s="1"/>
  <c r="L18" i="35" s="1"/>
  <c r="N14" i="35"/>
  <c r="J14" i="35"/>
  <c r="F14" i="35"/>
  <c r="R98" i="40" l="1"/>
  <c r="K45" i="35"/>
  <c r="L45" i="35" s="1"/>
  <c r="M45" i="35"/>
  <c r="N45" i="35" s="1"/>
  <c r="G45" i="35"/>
  <c r="I45" i="35"/>
  <c r="J45" i="35" l="1"/>
  <c r="H45" i="35"/>
  <c r="L17" i="30" l="1"/>
  <c r="L84" i="30" l="1"/>
  <c r="L79" i="30"/>
  <c r="L73" i="30"/>
  <c r="L71" i="30"/>
  <c r="L33" i="30"/>
  <c r="L61" i="30" l="1"/>
  <c r="L35" i="30"/>
  <c r="L80" i="30"/>
  <c r="L69" i="30"/>
  <c r="L24" i="30"/>
  <c r="L54" i="30"/>
  <c r="L82" i="30"/>
  <c r="L86" i="30" l="1"/>
  <c r="P14" i="30"/>
  <c r="H23" i="30"/>
  <c r="P23" i="30"/>
  <c r="P32" i="30"/>
  <c r="X34" i="30"/>
  <c r="P35" i="30"/>
  <c r="P38" i="30"/>
  <c r="X51" i="30"/>
  <c r="H52" i="30"/>
  <c r="F54" i="30"/>
  <c r="X54" i="30" s="1"/>
  <c r="H55" i="30"/>
  <c r="P56" i="30"/>
  <c r="H58" i="30"/>
  <c r="H59" i="30"/>
  <c r="P75" i="30"/>
  <c r="H77" i="30"/>
  <c r="H80" i="30"/>
  <c r="Q54" i="30" l="1"/>
  <c r="R54" i="30" s="1"/>
  <c r="T54" i="30"/>
  <c r="P79" i="30"/>
  <c r="P50" i="30"/>
  <c r="P69" i="30"/>
  <c r="P64" i="30"/>
  <c r="H75" i="30"/>
  <c r="P82" i="30"/>
  <c r="P73" i="30"/>
  <c r="P70" i="30"/>
  <c r="P54" i="30"/>
  <c r="P45" i="30"/>
  <c r="P17" i="30"/>
  <c r="P71" i="30"/>
  <c r="P42" i="30"/>
  <c r="P30" i="30"/>
  <c r="P26" i="30"/>
  <c r="P20" i="30"/>
  <c r="P84" i="30"/>
  <c r="H50" i="30"/>
  <c r="P48" i="30"/>
  <c r="P43" i="30"/>
  <c r="P39" i="30"/>
  <c r="P77" i="30"/>
  <c r="P65" i="30"/>
  <c r="P61" i="30"/>
  <c r="P59" i="30"/>
  <c r="P58" i="30"/>
  <c r="P55" i="30"/>
  <c r="P40" i="30"/>
  <c r="P28" i="30"/>
  <c r="P62" i="30"/>
  <c r="H54" i="30"/>
  <c r="P37" i="30"/>
  <c r="P33" i="30"/>
  <c r="P24" i="30"/>
  <c r="P15" i="30"/>
  <c r="P52" i="30"/>
  <c r="H64" i="30"/>
  <c r="P80" i="30"/>
  <c r="H79" i="30"/>
  <c r="H82" i="30"/>
  <c r="H73" i="30"/>
  <c r="H70" i="30"/>
  <c r="H69" i="30"/>
  <c r="H67" i="30"/>
  <c r="H65" i="30"/>
  <c r="H62" i="30"/>
  <c r="H61" i="30"/>
  <c r="H71" i="30"/>
  <c r="H84" i="30"/>
  <c r="H48" i="30"/>
  <c r="H43" i="30"/>
  <c r="H45" i="30"/>
  <c r="H38" i="30"/>
  <c r="H37" i="30"/>
  <c r="H35" i="30"/>
  <c r="H40" i="30"/>
  <c r="H32" i="30"/>
  <c r="H14" i="30"/>
  <c r="H33" i="30"/>
  <c r="H42" i="30"/>
  <c r="H39" i="30"/>
  <c r="H30" i="30"/>
  <c r="H28" i="30"/>
  <c r="H26" i="30"/>
  <c r="H20" i="30"/>
  <c r="H24" i="30"/>
  <c r="H17" i="30"/>
  <c r="H15" i="30"/>
  <c r="T20" i="30" l="1"/>
  <c r="T33" i="30"/>
  <c r="T38" i="30"/>
  <c r="T52" i="30"/>
  <c r="T59" i="30"/>
  <c r="T61" i="30"/>
  <c r="T35" i="30"/>
  <c r="T42" i="30"/>
  <c r="T56" i="30"/>
  <c r="T64" i="30"/>
  <c r="T14" i="30"/>
  <c r="T39" i="30"/>
  <c r="T65" i="30"/>
  <c r="T15" i="30"/>
  <c r="T28" i="30"/>
  <c r="T40" i="30"/>
  <c r="T45" i="30"/>
  <c r="T17" i="30"/>
  <c r="T23" i="30"/>
  <c r="T37" i="30"/>
  <c r="T55" i="30"/>
  <c r="T24" i="30"/>
  <c r="F70" i="30"/>
  <c r="X70" i="30" s="1"/>
  <c r="F69" i="30"/>
  <c r="X69" i="30" s="1"/>
  <c r="X68" i="30"/>
  <c r="F67" i="30"/>
  <c r="X67" i="30" s="1"/>
  <c r="X66" i="30"/>
  <c r="F65" i="30"/>
  <c r="X65" i="30" s="1"/>
  <c r="F64" i="30"/>
  <c r="X64" i="30" s="1"/>
  <c r="X60" i="30"/>
  <c r="X57" i="30"/>
  <c r="F55" i="30"/>
  <c r="X55" i="30" s="1"/>
  <c r="X53" i="30"/>
  <c r="F45" i="30"/>
  <c r="X45" i="30" s="1"/>
  <c r="F42" i="30"/>
  <c r="X42" i="30" s="1"/>
  <c r="F40" i="30"/>
  <c r="X40" i="30" s="1"/>
  <c r="F39" i="30"/>
  <c r="X39" i="30" s="1"/>
  <c r="F38" i="30"/>
  <c r="X38" i="30" s="1"/>
  <c r="F37" i="30"/>
  <c r="X37" i="30" s="1"/>
  <c r="F30" i="30"/>
  <c r="X30" i="30" s="1"/>
  <c r="X29" i="30"/>
  <c r="F28" i="30"/>
  <c r="X28" i="30" s="1"/>
  <c r="X27" i="30"/>
  <c r="F26" i="30"/>
  <c r="X26" i="30" s="1"/>
  <c r="F24" i="30"/>
  <c r="X24" i="30" s="1"/>
  <c r="F23" i="30"/>
  <c r="X23" i="30" s="1"/>
  <c r="X22" i="30"/>
  <c r="F20" i="30"/>
  <c r="X20" i="30" s="1"/>
  <c r="X16" i="30"/>
  <c r="F15" i="30"/>
  <c r="X15" i="30" s="1"/>
  <c r="F14" i="30"/>
  <c r="X14" i="30" s="1"/>
  <c r="Q42" i="30" l="1"/>
  <c r="R42" i="30" s="1"/>
  <c r="Q67" i="30"/>
  <c r="R67" i="30" s="1"/>
  <c r="Q14" i="30"/>
  <c r="R14" i="30" s="1"/>
  <c r="Q23" i="30"/>
  <c r="R23" i="30" s="1"/>
  <c r="Q28" i="30"/>
  <c r="R28" i="30" s="1"/>
  <c r="Q39" i="30"/>
  <c r="R39" i="30" s="1"/>
  <c r="Q55" i="30"/>
  <c r="R55" i="30" s="1"/>
  <c r="F61" i="30"/>
  <c r="Q64" i="30"/>
  <c r="R64" i="30" s="1"/>
  <c r="Q70" i="30"/>
  <c r="Q24" i="30"/>
  <c r="R24" i="30" s="1"/>
  <c r="F35" i="30"/>
  <c r="X35" i="30" s="1"/>
  <c r="Q40" i="30"/>
  <c r="R40" i="30" s="1"/>
  <c r="Q65" i="30"/>
  <c r="R65" i="30" s="1"/>
  <c r="Q38" i="30"/>
  <c r="R38" i="30" s="1"/>
  <c r="Q20" i="30"/>
  <c r="R20" i="30" s="1"/>
  <c r="Q26" i="30"/>
  <c r="R26" i="30" s="1"/>
  <c r="Q30" i="30"/>
  <c r="R30" i="30" s="1"/>
  <c r="Q37" i="30"/>
  <c r="R37" i="30" s="1"/>
  <c r="F52" i="30"/>
  <c r="X52" i="30" s="1"/>
  <c r="Q69" i="30"/>
  <c r="R69" i="30" s="1"/>
  <c r="F33" i="30"/>
  <c r="X33" i="30" s="1"/>
  <c r="X19" i="30"/>
  <c r="X44" i="30"/>
  <c r="F59" i="30"/>
  <c r="X59" i="30" s="1"/>
  <c r="X41" i="30"/>
  <c r="T62" i="30"/>
  <c r="F56" i="30"/>
  <c r="X56" i="30" s="1"/>
  <c r="T67" i="30"/>
  <c r="F32" i="30"/>
  <c r="X32" i="30" s="1"/>
  <c r="T43" i="30"/>
  <c r="T26" i="30"/>
  <c r="F50" i="30"/>
  <c r="X50" i="30" s="1"/>
  <c r="F58" i="30"/>
  <c r="X58" i="30" s="1"/>
  <c r="T50" i="30"/>
  <c r="T70" i="30"/>
  <c r="T48" i="30"/>
  <c r="T32" i="30"/>
  <c r="F43" i="30"/>
  <c r="X43" i="30" s="1"/>
  <c r="F48" i="30"/>
  <c r="X48" i="30" s="1"/>
  <c r="F62" i="30"/>
  <c r="X62" i="30" s="1"/>
  <c r="X63" i="30"/>
  <c r="T30" i="30"/>
  <c r="T58" i="30"/>
  <c r="F17" i="30"/>
  <c r="X17" i="30" s="1"/>
  <c r="T73" i="30"/>
  <c r="T77" i="30"/>
  <c r="Q45" i="30"/>
  <c r="R70" i="30"/>
  <c r="T80" i="30"/>
  <c r="Q15" i="30"/>
  <c r="T79" i="30"/>
  <c r="X61" i="30" l="1"/>
  <c r="Q61" i="30" s="1"/>
  <c r="Q33" i="30"/>
  <c r="R33" i="30" s="1"/>
  <c r="Q17" i="30"/>
  <c r="R17" i="30" s="1"/>
  <c r="Q59" i="30"/>
  <c r="R59" i="30" s="1"/>
  <c r="Q52" i="30"/>
  <c r="R52" i="30" s="1"/>
  <c r="Q35" i="30"/>
  <c r="R35" i="30" s="1"/>
  <c r="Q43" i="30"/>
  <c r="R43" i="30" s="1"/>
  <c r="Q32" i="30"/>
  <c r="R32" i="30" s="1"/>
  <c r="Q62" i="30"/>
  <c r="R62" i="30" s="1"/>
  <c r="Q58" i="30"/>
  <c r="R58" i="30" s="1"/>
  <c r="Q48" i="30"/>
  <c r="R48" i="30" s="1"/>
  <c r="Q50" i="30"/>
  <c r="R50" i="30" s="1"/>
  <c r="Q56" i="30"/>
  <c r="R56" i="30" s="1"/>
  <c r="T82" i="30"/>
  <c r="T84" i="30"/>
  <c r="T75" i="30"/>
  <c r="T71" i="30"/>
  <c r="R45" i="30"/>
  <c r="R15" i="30"/>
  <c r="R61" i="30" l="1"/>
  <c r="X74" i="30"/>
  <c r="F79" i="30"/>
  <c r="X79" i="30" s="1"/>
  <c r="X81" i="30"/>
  <c r="F75" i="30"/>
  <c r="F73" i="30"/>
  <c r="X73" i="30" s="1"/>
  <c r="F84" i="30"/>
  <c r="X84" i="30" s="1"/>
  <c r="X83" i="30"/>
  <c r="F80" i="30"/>
  <c r="X80" i="30" s="1"/>
  <c r="X78" i="30"/>
  <c r="F77" i="30"/>
  <c r="X77" i="30" s="1"/>
  <c r="X72" i="30"/>
  <c r="F82" i="30"/>
  <c r="X82" i="30" s="1"/>
  <c r="X75" i="30" l="1"/>
  <c r="Q75" i="30" s="1"/>
  <c r="Q80" i="30"/>
  <c r="R80" i="30" s="1"/>
  <c r="Q73" i="30"/>
  <c r="R73" i="30" s="1"/>
  <c r="Q79" i="30"/>
  <c r="R79" i="30" s="1"/>
  <c r="Q82" i="30"/>
  <c r="Q77" i="30"/>
  <c r="R77" i="30" s="1"/>
  <c r="Q84" i="30"/>
  <c r="R84" i="30" s="1"/>
  <c r="F71" i="30"/>
  <c r="X71" i="30" s="1"/>
  <c r="R82" i="30"/>
  <c r="R75" i="30" l="1"/>
  <c r="Q71" i="30"/>
  <c r="R71" i="30" s="1"/>
  <c r="Q86" i="30" l="1"/>
  <c r="R86" i="30"/>
</calcChain>
</file>

<file path=xl/sharedStrings.xml><?xml version="1.0" encoding="utf-8"?>
<sst xmlns="http://schemas.openxmlformats.org/spreadsheetml/2006/main" count="557" uniqueCount="155">
  <si>
    <t>Всего</t>
  </si>
  <si>
    <t>-</t>
  </si>
  <si>
    <t>Проект квот добычи охотничьих ресурсов</t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</si>
  <si>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Лось</t>
    </r>
  </si>
  <si>
    <t>N п/п</t>
  </si>
  <si>
    <t>Предыдущий год</t>
  </si>
  <si>
    <t>Предстоящий год</t>
  </si>
  <si>
    <t>Допустимый процент изьятия</t>
  </si>
  <si>
    <t>Утвержденная квота добычи, особей</t>
  </si>
  <si>
    <t>Фактическая добыча, особей</t>
  </si>
  <si>
    <t>Устанавливаемая квота добычи, особей</t>
  </si>
  <si>
    <t>в % от численности</t>
  </si>
  <si>
    <t>в том числе</t>
  </si>
  <si>
    <t>в том числе:</t>
  </si>
  <si>
    <t>освоение квоты, %</t>
  </si>
  <si>
    <t>взрослые животные 
(старше 1 года)</t>
  </si>
  <si>
    <t>до 1 года</t>
  </si>
  <si>
    <t>взрослые животные (старше 1 года)</t>
  </si>
  <si>
    <t>самцы во время гона</t>
  </si>
  <si>
    <t>без разделения по половому признаку</t>
  </si>
  <si>
    <t>Итого:</t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</si>
  <si>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Барсук</t>
    </r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</si>
  <si>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Косуля сибирская</t>
    </r>
  </si>
  <si>
    <r>
      <t xml:space="preserve">Вид охотничьих ресурсов </t>
    </r>
    <r>
      <rPr>
        <u/>
        <sz val="11"/>
        <rFont val="Times New Roman"/>
        <family val="1"/>
        <charset val="204"/>
      </rPr>
      <t>Рысь</t>
    </r>
  </si>
  <si>
    <t>2023 - 2024 г.</t>
  </si>
  <si>
    <t>ООО "Русич"</t>
  </si>
  <si>
    <t>Барышское УООООиР</t>
  </si>
  <si>
    <t>ООО "Чилим"</t>
  </si>
  <si>
    <t>ООО "Руский лес"</t>
  </si>
  <si>
    <t>ООО СОК "Магнум"</t>
  </si>
  <si>
    <t>ООО "Калинка-Сервис"</t>
  </si>
  <si>
    <t>ООО "Маяк"</t>
  </si>
  <si>
    <t xml:space="preserve">ООУ Майнского района </t>
  </si>
  <si>
    <t>Мелекесское УООООиР</t>
  </si>
  <si>
    <t>Николаевское УООООиР</t>
  </si>
  <si>
    <t>ООО "Прасковьинское"</t>
  </si>
  <si>
    <t>ООО "Илюхин"</t>
  </si>
  <si>
    <t>ООО "Перевозчик"</t>
  </si>
  <si>
    <t>ООО "Феникс"</t>
  </si>
  <si>
    <t>АНО СОК "Вепрь"</t>
  </si>
  <si>
    <t>Радищевское УООООиР</t>
  </si>
  <si>
    <t>Сенгилеевское УООООиР</t>
  </si>
  <si>
    <t>ООУ Старокулаткинского района</t>
  </si>
  <si>
    <t>ООО "Междуречье"</t>
  </si>
  <si>
    <t>Старомайнское УООООиР</t>
  </si>
  <si>
    <t>Сурское УООООиР</t>
  </si>
  <si>
    <t>ООО "Октан-Ресурс"</t>
  </si>
  <si>
    <t>Тереньгульское УООООиР</t>
  </si>
  <si>
    <t>ПО УЗМВ  "Волжанка"</t>
  </si>
  <si>
    <t>Цильнинское УООООиР</t>
  </si>
  <si>
    <t>ООО "ЭкоЛайф"</t>
  </si>
  <si>
    <t xml:space="preserve"> </t>
  </si>
  <si>
    <t>Базарносызганский район</t>
  </si>
  <si>
    <t>Барышский район</t>
  </si>
  <si>
    <t>Вешкаймский район</t>
  </si>
  <si>
    <t>Инзенский  район</t>
  </si>
  <si>
    <t>Карсунский район</t>
  </si>
  <si>
    <t>Кузоватовский район</t>
  </si>
  <si>
    <t>Майнский район</t>
  </si>
  <si>
    <t>Мелекесский район</t>
  </si>
  <si>
    <t>Николаевский район</t>
  </si>
  <si>
    <t>Новомалыклинский район</t>
  </si>
  <si>
    <t>Новоспасский район</t>
  </si>
  <si>
    <t>Павловский район</t>
  </si>
  <si>
    <t xml:space="preserve"> Радищевский район</t>
  </si>
  <si>
    <t>Сенгилеевский район</t>
  </si>
  <si>
    <t>Старокулаткинский район</t>
  </si>
  <si>
    <t>Старомайнский район</t>
  </si>
  <si>
    <t>Сурский район</t>
  </si>
  <si>
    <t>Тереньгульский район</t>
  </si>
  <si>
    <t>Ульяновский район</t>
  </si>
  <si>
    <t>Цильнинский район</t>
  </si>
  <si>
    <t>Чердаклинский район</t>
  </si>
  <si>
    <r>
      <t xml:space="preserve">Субъект Российской Федерации </t>
    </r>
    <r>
      <rPr>
        <u/>
        <sz val="11"/>
        <rFont val="Times New Roman"/>
        <family val="1"/>
        <charset val="204"/>
      </rPr>
      <t>Ульяновская область</t>
    </r>
  </si>
  <si>
    <t>ООО "ОФК"</t>
  </si>
  <si>
    <t>ООУ Майнского района</t>
  </si>
  <si>
    <t>ВОО УГ Базарносызганского района</t>
  </si>
  <si>
    <t xml:space="preserve"> ВОО УГ Инзенского района</t>
  </si>
  <si>
    <t>ВОО УГ Старомайнского района</t>
  </si>
  <si>
    <t>УООООиР Барышского района</t>
  </si>
  <si>
    <t>Инзенский район</t>
  </si>
  <si>
    <t>УООООиР Майнского района</t>
  </si>
  <si>
    <t>УООООиР Мелекесского района</t>
  </si>
  <si>
    <t>УООООи Р Николаевского района</t>
  </si>
  <si>
    <t>Новоспааский район</t>
  </si>
  <si>
    <t>УООООиР Радищевского района</t>
  </si>
  <si>
    <t>УООООиР Тереньгульского района</t>
  </si>
  <si>
    <t>Радищевский район</t>
  </si>
  <si>
    <t>Вешкаймское УООООиР, уч.1</t>
  </si>
  <si>
    <t>Вешкаймское УООООиР, уч.2</t>
  </si>
  <si>
    <t>Инзенское УООООиР, уч. 1</t>
  </si>
  <si>
    <t>Инзенское УООООиР, уч.2</t>
  </si>
  <si>
    <t>Кузоватовское УООООиР, уч.1</t>
  </si>
  <si>
    <t>Кузоватовское УООООиР, уч.2</t>
  </si>
  <si>
    <t>Новомалыклинское УООООиР, уч.1</t>
  </si>
  <si>
    <t>Новоспасское УООООиР, уч.1</t>
  </si>
  <si>
    <t>Павловское УООООиР, уч. 1</t>
  </si>
  <si>
    <t>Чердаклинское УООООиР, уч.1</t>
  </si>
  <si>
    <t>Чердаклинское УООООиР, уч.2</t>
  </si>
  <si>
    <t>УООООиР Вешкаймского района уч.1</t>
  </si>
  <si>
    <t>УООООиР Вешкаймского района уч.2</t>
  </si>
  <si>
    <t>УООООиР Инзенского района уч.1</t>
  </si>
  <si>
    <t>УООООиР Инзенского района уч.2</t>
  </si>
  <si>
    <t>УООООиР Кузоватовского района уч.2</t>
  </si>
  <si>
    <t>УООООиР Кузоватовского района уч.1</t>
  </si>
  <si>
    <t>УООООиР Новомалыклинского района уч.2</t>
  </si>
  <si>
    <t>УООООиР Новомалыклинского района уч.1</t>
  </si>
  <si>
    <t>УООООиР Новоспасского района уч.2</t>
  </si>
  <si>
    <t>УООООиР Новоспасского района уч.1</t>
  </si>
  <si>
    <t>УООООиР Павловского района уч.2</t>
  </si>
  <si>
    <t>УООООиР Павловского района уч.1</t>
  </si>
  <si>
    <t>УООООиР Чердаклинского района уч.2</t>
  </si>
  <si>
    <t>УООООиР Чердаклинского района уч.1</t>
  </si>
  <si>
    <t xml:space="preserve">ООО "Победа" уч.1 </t>
  </si>
  <si>
    <t>ООО "СПП "Наша Родина" уч.2</t>
  </si>
  <si>
    <t>ООО "СПП "Наша Родина" уч.1</t>
  </si>
  <si>
    <t>ООО Победа уч.2</t>
  </si>
  <si>
    <t>ООО Победа уч.1</t>
  </si>
  <si>
    <t>УООООиР Кузоватовского района, уч. 1</t>
  </si>
  <si>
    <t>УООООиР Вешкаймского района, уч. 1</t>
  </si>
  <si>
    <t>УООООиР Инзенского района, уч. 1</t>
  </si>
  <si>
    <t>УООООиР Карсунского района, уч.1</t>
  </si>
  <si>
    <t>УООООиР Новоспасского района, уч. 1</t>
  </si>
  <si>
    <t>УООООиР Новомалыклинского района, уч.1</t>
  </si>
  <si>
    <t>УООООиР Чердаклинского района, уч.1</t>
  </si>
  <si>
    <t>Площадь  охотничьего угодья, тыс. га</t>
  </si>
  <si>
    <t xml:space="preserve">Наименование муниципальных образований (районов),  охотничьих угодий </t>
  </si>
  <si>
    <t>Итоговая численность охотничьих ресурсов, от которой устанавливается квота добычи на период с 1 августа текущего года до 1 августа следующего года и численность за предыдущий год, от которой устанавливалась квота добычи, в особях</t>
  </si>
  <si>
    <t xml:space="preserve">Плотность населения охотничьих ресурсов, рассчитанная для установления квоты добычи на период с 1 августа текущего года до 1 августа следующего года (количество особей на 1000 га площади охотничьего угодья)  </t>
  </si>
  <si>
    <t>Максимально возможная квота  добычи, особей</t>
  </si>
  <si>
    <t>Максимально возможная квота добычи, особей</t>
  </si>
  <si>
    <t>Ульяновская региональная общественная организация «Охотничий клуб «Медведь»</t>
  </si>
  <si>
    <t>ООО СПП "Наша Родина",уч.1</t>
  </si>
  <si>
    <t>УОО Мелекесского района участок 2</t>
  </si>
  <si>
    <t>ООУ Карсунского района</t>
  </si>
  <si>
    <t>ВОО УГ Тереньгульского района</t>
  </si>
  <si>
    <t>ООУ Мелекесского района, участок 2</t>
  </si>
  <si>
    <t>ООО "Победа" , уч.2</t>
  </si>
  <si>
    <t xml:space="preserve">Утвержденная квота добычи, особей </t>
  </si>
  <si>
    <t xml:space="preserve">Наименование муниципальных образований (районов),  охотничьих угодий  </t>
  </si>
  <si>
    <r>
      <t xml:space="preserve">Субъект Российской Федерации </t>
    </r>
    <r>
      <rPr>
        <u/>
        <sz val="11"/>
        <rFont val="Times New Roman"/>
        <family val="1"/>
        <charset val="204"/>
      </rPr>
      <t xml:space="preserve">Ульяновская область </t>
    </r>
  </si>
  <si>
    <t xml:space="preserve">Карсунское УООООиР </t>
  </si>
  <si>
    <t>Майнское УООООиР, уч. 1</t>
  </si>
  <si>
    <t>Майнское УООООиР, уч. 2</t>
  </si>
  <si>
    <t>А "НП ОО "Ульяновск-Охота"</t>
  </si>
  <si>
    <t xml:space="preserve">Итоговая численность охотничьих ресурсов, от которой устанавливается квота добычи на период с 1 августа текущего года до 1 августа следующего года и численность за предыдущий год, от которой устанавливалась квота добычи, в особях </t>
  </si>
  <si>
    <t>ООО СПП "Наша Родина",уч.2</t>
  </si>
  <si>
    <t xml:space="preserve">2024 - 2025 г. </t>
  </si>
  <si>
    <t>2023- 2024 г.</t>
  </si>
  <si>
    <t>на период с 1 августа 2024 г. по 1 августа 2025 г.</t>
  </si>
  <si>
    <t>2024 - 2025 г.</t>
  </si>
  <si>
    <t xml:space="preserve">УООООиР Карсунского района </t>
  </si>
  <si>
    <t>УООООиР Майнского района , уч. 1</t>
  </si>
  <si>
    <t>УООООиР Майнского района, уч. 2</t>
  </si>
  <si>
    <t xml:space="preserve">Площадь  охотничьего угодья, тыс. 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</si>
</sst>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B050"/>
      <name val="Times New Roman"/>
      <family val="1"/>
      <charset val="204"/>
    </font>
    <font>
      <sz val="11.5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52">
    <xf numFmtId="0" fontId="0" fillId="0" borderId="0" xfId="0"/>
    <xf numFmtId="0" fontId="3" fillId="0" borderId="0" xfId="1" applyFont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1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3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17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 patternType="solid">
          <bgColor rgb="FFFF66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66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%20&#1054;&#1058;&#1044;&#1045;&#1051;%20&#1054;&#1061;&#1054;&#1058;&#1067;/&#1056;&#1072;&#1073;&#1086;&#1095;&#1080;&#1077;%20&#1076;&#1086;&#1082;&#1091;&#1084;&#1077;&#1085;&#1090;&#1099;/2023/___&#1059;&#1050;&#1040;&#1047;%20&#1051;&#1048;&#1052;&#1048;&#1058;&#1067;/&#1052;&#1054;&#1057;&#1050;&#1042;&#1040;/&#1042;&#1040;&#1056;&#1048;&#1040;&#1053;&#1058;%2020.08.2023/&#1088;&#1072;&#1089;&#1087;&#1077;&#1095;&#1072;&#1090;&#1082;&#1072;/&#1050;&#1086;&#1089;&#1091;&#1083;&#1080;%20&#1087;&#1086;%20&#1088;&#1072;&#1081;&#1086;&#1085;&#1072;&#1084;%20&#1080;%20&#1091;&#1075;&#1086;&#1076;&#110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B10">
            <v>1</v>
          </cell>
          <cell r="C10" t="str">
            <v>Базарносызганский</v>
          </cell>
        </row>
        <row r="11">
          <cell r="C11" t="str">
            <v>ВОО УГ Базарносызганского района</v>
          </cell>
        </row>
        <row r="13">
          <cell r="C13" t="str">
            <v>ООО Русич</v>
          </cell>
        </row>
        <row r="14">
          <cell r="C14" t="str">
            <v>ООУ Базарносызганского района</v>
          </cell>
        </row>
        <row r="15">
          <cell r="B15" t="str">
            <v>2</v>
          </cell>
          <cell r="C15" t="str">
            <v>Барышский</v>
          </cell>
        </row>
        <row r="17">
          <cell r="C17" t="str">
            <v>ООО Чилим</v>
          </cell>
        </row>
        <row r="18">
          <cell r="C18" t="str">
            <v>ООУ Барышского района</v>
          </cell>
        </row>
        <row r="19">
          <cell r="C19" t="str">
            <v>УООООиР Барышского района</v>
          </cell>
        </row>
        <row r="20">
          <cell r="B20" t="str">
            <v>3</v>
          </cell>
          <cell r="C20" t="str">
            <v>Вешкаймский</v>
          </cell>
        </row>
        <row r="22">
          <cell r="B22" t="str">
            <v>4</v>
          </cell>
          <cell r="C22" t="str">
            <v>Инзенский</v>
          </cell>
        </row>
        <row r="23">
          <cell r="C23" t="str">
            <v>ВОО УГ Инзенского района</v>
          </cell>
        </row>
        <row r="24">
          <cell r="C24" t="str">
            <v>ООО "ОФК"</v>
          </cell>
        </row>
        <row r="26">
          <cell r="B26" t="str">
            <v>5</v>
          </cell>
          <cell r="C26" t="str">
            <v>Карсунский</v>
          </cell>
        </row>
        <row r="28">
          <cell r="B28" t="str">
            <v>6</v>
          </cell>
          <cell r="C28" t="str">
            <v>Кузоватовский</v>
          </cell>
        </row>
        <row r="29">
          <cell r="C29" t="str">
            <v>ООО Русский лес</v>
          </cell>
        </row>
        <row r="30">
          <cell r="C30" t="str">
            <v>ООО СОК "Магнум"</v>
          </cell>
        </row>
        <row r="32">
          <cell r="B32" t="str">
            <v>7</v>
          </cell>
          <cell r="C32" t="str">
            <v>Майнский</v>
          </cell>
        </row>
        <row r="33">
          <cell r="C33" t="str">
            <v>А НП ОО Ульяновск-охота</v>
          </cell>
        </row>
        <row r="34">
          <cell r="C34" t="str">
            <v>ООО "Калинка-Сервис"</v>
          </cell>
        </row>
        <row r="35">
          <cell r="C35" t="str">
            <v>ООО Маяк</v>
          </cell>
        </row>
        <row r="38">
          <cell r="B38" t="str">
            <v>8</v>
          </cell>
          <cell r="C38" t="str">
            <v>Мелекесский</v>
          </cell>
        </row>
        <row r="39">
          <cell r="C39" t="str">
            <v>УОО Мелекесского района участок 1</v>
          </cell>
        </row>
        <row r="41">
          <cell r="C41" t="str">
            <v>УООООиР Мелекесского района</v>
          </cell>
        </row>
        <row r="42">
          <cell r="B42" t="str">
            <v>9</v>
          </cell>
          <cell r="C42" t="str">
            <v>Николаевский</v>
          </cell>
        </row>
        <row r="43">
          <cell r="C43" t="str">
            <v>ООО "Прасковьинское"</v>
          </cell>
        </row>
        <row r="46">
          <cell r="C46" t="str">
            <v>УООООиР Николаевского района</v>
          </cell>
        </row>
        <row r="47">
          <cell r="B47" t="str">
            <v>10</v>
          </cell>
          <cell r="C47" t="str">
            <v>Новомалыклинский</v>
          </cell>
        </row>
        <row r="49">
          <cell r="B49" t="str">
            <v>11</v>
          </cell>
          <cell r="C49" t="str">
            <v>Новоспасский</v>
          </cell>
        </row>
        <row r="50">
          <cell r="C50" t="str">
            <v>ООО Илюхин</v>
          </cell>
        </row>
        <row r="51">
          <cell r="C51" t="str">
            <v>ООО Перевозчик</v>
          </cell>
        </row>
        <row r="53">
          <cell r="B53" t="str">
            <v>12</v>
          </cell>
          <cell r="C53" t="str">
            <v>Павловский</v>
          </cell>
        </row>
        <row r="54">
          <cell r="C54" t="str">
            <v>ООО Феникс</v>
          </cell>
        </row>
        <row r="56">
          <cell r="B56" t="str">
            <v>13</v>
          </cell>
          <cell r="C56" t="str">
            <v>Радищевский</v>
          </cell>
        </row>
        <row r="57">
          <cell r="C57" t="str">
            <v>АНО СОК Вепрь</v>
          </cell>
        </row>
        <row r="58">
          <cell r="C58" t="str">
            <v>ООО Ивушка</v>
          </cell>
        </row>
        <row r="59">
          <cell r="C59" t="str">
            <v>ООУ Радищевского района</v>
          </cell>
        </row>
        <row r="60">
          <cell r="C60" t="str">
            <v>УООООиР Радищевского района</v>
          </cell>
        </row>
        <row r="61">
          <cell r="B61" t="str">
            <v>14</v>
          </cell>
          <cell r="C61" t="str">
            <v>Сенгилеевский</v>
          </cell>
        </row>
        <row r="62">
          <cell r="C62" t="str">
            <v>УООООиР Сенгилеевского района</v>
          </cell>
        </row>
        <row r="63">
          <cell r="B63" t="str">
            <v>15</v>
          </cell>
          <cell r="C63" t="str">
            <v>Старокулаткинский</v>
          </cell>
        </row>
        <row r="64">
          <cell r="C64" t="str">
            <v>ООУ Старокулаткинского района</v>
          </cell>
        </row>
        <row r="65">
          <cell r="B65" t="str">
            <v>16</v>
          </cell>
          <cell r="C65" t="str">
            <v>Старомайнский</v>
          </cell>
        </row>
        <row r="66">
          <cell r="C66" t="str">
            <v>ВОО УГ Старомайнского района</v>
          </cell>
        </row>
        <row r="67">
          <cell r="C67" t="str">
            <v>ООО Междуречье</v>
          </cell>
        </row>
        <row r="68">
          <cell r="C68" t="str">
            <v>УООООиР Старомайнского района</v>
          </cell>
        </row>
        <row r="69">
          <cell r="B69" t="str">
            <v>17</v>
          </cell>
          <cell r="C69" t="str">
            <v>Сурский</v>
          </cell>
        </row>
        <row r="70">
          <cell r="C70" t="str">
            <v>УООООиР Сурский район</v>
          </cell>
        </row>
        <row r="71">
          <cell r="B71" t="str">
            <v>18</v>
          </cell>
          <cell r="C71" t="str">
            <v>Тереньгульский</v>
          </cell>
        </row>
        <row r="72">
          <cell r="C72" t="str">
            <v>ООО Октан-Ресурс</v>
          </cell>
        </row>
        <row r="73">
          <cell r="C73" t="str">
            <v>УООООиР Тереньгульского района</v>
          </cell>
        </row>
        <row r="74">
          <cell r="B74" t="str">
            <v>19</v>
          </cell>
          <cell r="C74" t="str">
            <v>Ульяновский</v>
          </cell>
        </row>
        <row r="76">
          <cell r="C76" t="str">
            <v>ООУ Ульяновского района</v>
          </cell>
        </row>
        <row r="77">
          <cell r="C77" t="str">
            <v>ПО УЗМВ "Волжанка"</v>
          </cell>
        </row>
        <row r="78">
          <cell r="B78" t="str">
            <v>20</v>
          </cell>
          <cell r="C78" t="str">
            <v>Цильнинский</v>
          </cell>
        </row>
        <row r="79">
          <cell r="C79" t="str">
            <v>УООООиР Цильнинского района</v>
          </cell>
        </row>
        <row r="80">
          <cell r="B80" t="str">
            <v>21</v>
          </cell>
          <cell r="C80" t="str">
            <v>Чердаклинский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view="pageBreakPreview" zoomScaleNormal="70" zoomScaleSheetLayoutView="100" workbookViewId="0">
      <pane xSplit="2" ySplit="12" topLeftCell="C13" activePane="bottomRight" state="frozen"/>
      <selection activeCell="B188" sqref="B188"/>
      <selection pane="topRight" activeCell="B188" sqref="B188"/>
      <selection pane="bottomLeft" activeCell="B188" sqref="B188"/>
      <selection pane="bottomRight" activeCell="K80" sqref="K80"/>
    </sheetView>
  </sheetViews>
  <sheetFormatPr defaultColWidth="8.85546875" defaultRowHeight="12.75" x14ac:dyDescent="0.25"/>
  <cols>
    <col min="1" max="1" width="4.5703125" style="1" customWidth="1"/>
    <col min="2" max="2" width="36.7109375" style="5" customWidth="1"/>
    <col min="3" max="3" width="19.140625" style="1" customWidth="1"/>
    <col min="4" max="4" width="10.5703125" style="1" customWidth="1"/>
    <col min="5" max="5" width="9.85546875" style="1" customWidth="1"/>
    <col min="6" max="6" width="22.7109375" style="1" customWidth="1"/>
    <col min="7" max="7" width="8.85546875" style="1" customWidth="1"/>
    <col min="8" max="8" width="10.140625" style="1" customWidth="1"/>
    <col min="9" max="9" width="8.85546875" style="1" customWidth="1"/>
    <col min="10" max="10" width="11.85546875" style="1" customWidth="1"/>
    <col min="11" max="13" width="8.85546875" style="1" customWidth="1"/>
    <col min="14" max="14" width="11.28515625" style="1" customWidth="1"/>
    <col min="15" max="15" width="8.85546875" style="1" customWidth="1"/>
    <col min="16" max="16" width="9" style="1" customWidth="1"/>
    <col min="17" max="18" width="8.85546875" style="1" customWidth="1"/>
    <col min="19" max="19" width="8.85546875" style="1"/>
    <col min="20" max="21" width="8.85546875" style="1" customWidth="1"/>
    <col min="22" max="22" width="10.7109375" style="1" customWidth="1"/>
    <col min="23" max="23" width="8.85546875" style="1" customWidth="1"/>
    <col min="24" max="24" width="11.5703125" style="9" customWidth="1"/>
    <col min="25" max="16384" width="8.85546875" style="1"/>
  </cols>
  <sheetData>
    <row r="1" spans="1:24" ht="15" x14ac:dyDescent="0.25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4" ht="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4" ht="15" x14ac:dyDescent="0.25">
      <c r="A3" s="45" t="s">
        <v>140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4" s="13" customFormat="1" ht="15.75" customHeight="1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9"/>
    </row>
    <row r="5" spans="1:24" hidden="1" x14ac:dyDescent="0.25">
      <c r="B5" s="1"/>
    </row>
    <row r="6" spans="1:24" ht="8.25" hidden="1" customHeight="1" x14ac:dyDescent="0.25">
      <c r="A6" s="43" t="s">
        <v>4</v>
      </c>
      <c r="B6" s="46" t="s">
        <v>139</v>
      </c>
      <c r="C6" s="43" t="s">
        <v>125</v>
      </c>
      <c r="D6" s="43" t="s">
        <v>145</v>
      </c>
      <c r="E6" s="43"/>
      <c r="F6" s="46" t="s">
        <v>128</v>
      </c>
      <c r="G6" s="43" t="s">
        <v>5</v>
      </c>
      <c r="H6" s="43"/>
      <c r="I6" s="43"/>
      <c r="J6" s="43"/>
      <c r="K6" s="43"/>
      <c r="L6" s="43"/>
      <c r="M6" s="43"/>
      <c r="N6" s="43"/>
      <c r="O6" s="43"/>
      <c r="P6" s="43"/>
      <c r="Q6" s="43" t="s">
        <v>6</v>
      </c>
      <c r="R6" s="43"/>
      <c r="S6" s="43"/>
      <c r="T6" s="43"/>
      <c r="U6" s="43"/>
      <c r="V6" s="43"/>
      <c r="W6" s="43"/>
      <c r="X6" s="42" t="s">
        <v>7</v>
      </c>
    </row>
    <row r="7" spans="1:24" ht="195" customHeight="1" x14ac:dyDescent="0.25">
      <c r="A7" s="43"/>
      <c r="B7" s="47"/>
      <c r="C7" s="43"/>
      <c r="D7" s="43"/>
      <c r="E7" s="43"/>
      <c r="F7" s="47"/>
      <c r="G7" s="43" t="s">
        <v>138</v>
      </c>
      <c r="H7" s="43"/>
      <c r="I7" s="43"/>
      <c r="J7" s="43"/>
      <c r="K7" s="43"/>
      <c r="L7" s="43" t="s">
        <v>9</v>
      </c>
      <c r="M7" s="43"/>
      <c r="N7" s="43"/>
      <c r="O7" s="43"/>
      <c r="P7" s="43"/>
      <c r="Q7" s="43" t="s">
        <v>129</v>
      </c>
      <c r="R7" s="43"/>
      <c r="S7" s="43" t="s">
        <v>10</v>
      </c>
      <c r="T7" s="43"/>
      <c r="U7" s="43"/>
      <c r="V7" s="43"/>
      <c r="W7" s="43"/>
      <c r="X7" s="42"/>
    </row>
    <row r="8" spans="1:24" ht="13.9" customHeight="1" x14ac:dyDescent="0.25">
      <c r="A8" s="43"/>
      <c r="B8" s="47"/>
      <c r="C8" s="43"/>
      <c r="D8" s="43" t="s">
        <v>148</v>
      </c>
      <c r="E8" s="43" t="s">
        <v>147</v>
      </c>
      <c r="F8" s="47"/>
      <c r="G8" s="43" t="s">
        <v>0</v>
      </c>
      <c r="H8" s="43" t="s">
        <v>11</v>
      </c>
      <c r="I8" s="43" t="s">
        <v>12</v>
      </c>
      <c r="J8" s="43"/>
      <c r="K8" s="43"/>
      <c r="L8" s="43" t="s">
        <v>0</v>
      </c>
      <c r="M8" s="43" t="s">
        <v>13</v>
      </c>
      <c r="N8" s="43"/>
      <c r="O8" s="43"/>
      <c r="P8" s="43" t="s">
        <v>14</v>
      </c>
      <c r="Q8" s="43" t="s">
        <v>0</v>
      </c>
      <c r="R8" s="43" t="s">
        <v>11</v>
      </c>
      <c r="S8" s="43" t="s">
        <v>0</v>
      </c>
      <c r="T8" s="43" t="s">
        <v>11</v>
      </c>
      <c r="U8" s="43" t="s">
        <v>13</v>
      </c>
      <c r="V8" s="43"/>
      <c r="W8" s="43"/>
      <c r="X8" s="42"/>
    </row>
    <row r="9" spans="1:24" ht="13.15" customHeight="1" x14ac:dyDescent="0.25">
      <c r="A9" s="43"/>
      <c r="B9" s="47"/>
      <c r="C9" s="43"/>
      <c r="D9" s="43"/>
      <c r="E9" s="43"/>
      <c r="F9" s="47"/>
      <c r="G9" s="43"/>
      <c r="H9" s="43"/>
      <c r="I9" s="43" t="s">
        <v>15</v>
      </c>
      <c r="J9" s="43"/>
      <c r="K9" s="43" t="s">
        <v>16</v>
      </c>
      <c r="L9" s="43"/>
      <c r="M9" s="43" t="s">
        <v>17</v>
      </c>
      <c r="N9" s="43"/>
      <c r="O9" s="43" t="s">
        <v>16</v>
      </c>
      <c r="P9" s="43"/>
      <c r="Q9" s="43"/>
      <c r="R9" s="43"/>
      <c r="S9" s="43"/>
      <c r="T9" s="43"/>
      <c r="U9" s="43" t="s">
        <v>17</v>
      </c>
      <c r="V9" s="43"/>
      <c r="W9" s="43" t="s">
        <v>16</v>
      </c>
      <c r="X9" s="42"/>
    </row>
    <row r="10" spans="1:24" ht="13.15" customHeight="1" x14ac:dyDescent="0.25">
      <c r="A10" s="43"/>
      <c r="B10" s="47"/>
      <c r="C10" s="43"/>
      <c r="D10" s="43"/>
      <c r="E10" s="43"/>
      <c r="F10" s="47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2"/>
    </row>
    <row r="11" spans="1:24" ht="75" x14ac:dyDescent="0.25">
      <c r="A11" s="43"/>
      <c r="B11" s="48"/>
      <c r="C11" s="43"/>
      <c r="D11" s="43"/>
      <c r="E11" s="43"/>
      <c r="F11" s="48"/>
      <c r="G11" s="43"/>
      <c r="H11" s="43"/>
      <c r="I11" s="14" t="s">
        <v>18</v>
      </c>
      <c r="J11" s="14" t="s">
        <v>19</v>
      </c>
      <c r="K11" s="43"/>
      <c r="L11" s="43"/>
      <c r="M11" s="14" t="s">
        <v>18</v>
      </c>
      <c r="N11" s="14" t="s">
        <v>19</v>
      </c>
      <c r="O11" s="43"/>
      <c r="P11" s="43"/>
      <c r="Q11" s="43"/>
      <c r="R11" s="43"/>
      <c r="S11" s="43"/>
      <c r="T11" s="43"/>
      <c r="U11" s="14" t="s">
        <v>18</v>
      </c>
      <c r="V11" s="14" t="s">
        <v>19</v>
      </c>
      <c r="W11" s="43"/>
      <c r="X11" s="42"/>
    </row>
    <row r="12" spans="1:24" ht="15" x14ac:dyDescent="0.25">
      <c r="A12" s="14">
        <v>1</v>
      </c>
      <c r="B12" s="15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  <c r="L12" s="14">
        <v>12</v>
      </c>
      <c r="M12" s="14">
        <v>13</v>
      </c>
      <c r="N12" s="14">
        <v>14</v>
      </c>
      <c r="O12" s="14">
        <v>15</v>
      </c>
      <c r="P12" s="14">
        <v>16</v>
      </c>
      <c r="Q12" s="14">
        <v>17</v>
      </c>
      <c r="R12" s="14">
        <v>18</v>
      </c>
      <c r="S12" s="14">
        <v>19</v>
      </c>
      <c r="T12" s="14">
        <v>20</v>
      </c>
      <c r="U12" s="14">
        <v>21</v>
      </c>
      <c r="V12" s="14">
        <v>22</v>
      </c>
      <c r="W12" s="14">
        <v>23</v>
      </c>
      <c r="X12" s="42"/>
    </row>
    <row r="13" spans="1:24" ht="15" x14ac:dyDescent="0.25">
      <c r="A13" s="16">
        <v>1</v>
      </c>
      <c r="B13" s="30" t="s">
        <v>52</v>
      </c>
      <c r="C13" s="14"/>
      <c r="D13" s="19"/>
      <c r="E13" s="7"/>
      <c r="F13" s="2"/>
      <c r="G13" s="14"/>
      <c r="H13" s="3"/>
      <c r="I13" s="18"/>
      <c r="J13" s="18"/>
      <c r="K13" s="18"/>
      <c r="L13" s="12"/>
      <c r="M13" s="18"/>
      <c r="N13" s="18"/>
      <c r="O13" s="18"/>
      <c r="P13" s="14" t="s">
        <v>51</v>
      </c>
      <c r="Q13" s="35"/>
      <c r="R13" s="12"/>
      <c r="S13" s="36"/>
      <c r="T13" s="4"/>
      <c r="U13" s="4" t="s">
        <v>51</v>
      </c>
      <c r="V13" s="4" t="s">
        <v>51</v>
      </c>
      <c r="W13" s="4" t="s">
        <v>51</v>
      </c>
      <c r="X13" s="17">
        <f>IF(AND(F13&lt;=1),5,IF(AND(F13&gt;1,F13&lt;=3),8,IF(AND(F13&gt;3,F13&lt;=6),12,IF(AND(F13&gt;6,F13&lt;=9),15,IF(AND(F13&gt;9,F13&lt;=12),18,IF(AND(F13&gt;12),20,))))))</f>
        <v>5</v>
      </c>
    </row>
    <row r="14" spans="1:24" ht="15" x14ac:dyDescent="0.25">
      <c r="A14" s="16" t="s">
        <v>51</v>
      </c>
      <c r="B14" s="6" t="s">
        <v>25</v>
      </c>
      <c r="C14" s="38">
        <v>24.611999999999998</v>
      </c>
      <c r="D14" s="23">
        <v>36</v>
      </c>
      <c r="E14" s="7">
        <v>25</v>
      </c>
      <c r="F14" s="2">
        <f t="shared" ref="F14:F50" si="0">E14/C14</f>
        <v>1.0157646676418008</v>
      </c>
      <c r="G14" s="38">
        <v>2</v>
      </c>
      <c r="H14" s="25">
        <f t="shared" ref="H14:H50" si="1">IF(D14=0, 0,100/D14*G14)</f>
        <v>5.5555555555555554</v>
      </c>
      <c r="I14" s="22"/>
      <c r="J14" s="22">
        <v>1</v>
      </c>
      <c r="K14" s="22">
        <v>1</v>
      </c>
      <c r="L14" s="39">
        <v>2</v>
      </c>
      <c r="M14" s="22"/>
      <c r="N14" s="22">
        <v>1</v>
      </c>
      <c r="O14" s="22">
        <v>1</v>
      </c>
      <c r="P14" s="38">
        <f t="shared" ref="P14:P28" si="2">IF(G14=0, 0,L14/G14*100)</f>
        <v>100</v>
      </c>
      <c r="Q14" s="38">
        <f t="shared" ref="Q14:Q28" si="3">E14*X14/100</f>
        <v>2</v>
      </c>
      <c r="R14" s="39">
        <f t="shared" ref="R14:R28" si="4">IF(E14=0, 0,100/E14*Q14)</f>
        <v>8</v>
      </c>
      <c r="S14" s="22">
        <v>2</v>
      </c>
      <c r="T14" s="22">
        <f t="shared" ref="T14:T28" si="5">IF(E14=0, 0,100/E14*S14)</f>
        <v>8</v>
      </c>
      <c r="U14" s="22"/>
      <c r="V14" s="22">
        <v>1</v>
      </c>
      <c r="W14" s="22">
        <v>1</v>
      </c>
      <c r="X14" s="17">
        <f t="shared" ref="X14:X67" si="6">IF(AND(F14&lt;=1),5,IF(AND(F14&gt;1,F14&lt;=3),8,IF(AND(F14&gt;3,F14&lt;=6),12,IF(AND(F14&gt;6,F14&lt;=9),15,IF(AND(F14&gt;9,F14&lt;=12),18,IF(AND(F14&gt;12),20,))))))</f>
        <v>8</v>
      </c>
    </row>
    <row r="15" spans="1:24" ht="15" x14ac:dyDescent="0.25">
      <c r="A15" s="19" t="s">
        <v>51</v>
      </c>
      <c r="B15" s="6" t="s">
        <v>76</v>
      </c>
      <c r="C15" s="38">
        <v>14.037000000000001</v>
      </c>
      <c r="D15" s="23">
        <v>31</v>
      </c>
      <c r="E15" s="7">
        <v>40</v>
      </c>
      <c r="F15" s="2">
        <f t="shared" si="0"/>
        <v>2.8496117404003702</v>
      </c>
      <c r="G15" s="38">
        <v>2</v>
      </c>
      <c r="H15" s="25">
        <f t="shared" si="1"/>
        <v>6.4516129032258061</v>
      </c>
      <c r="I15" s="22"/>
      <c r="J15" s="22">
        <v>1</v>
      </c>
      <c r="K15" s="22">
        <v>1</v>
      </c>
      <c r="L15" s="39">
        <v>2</v>
      </c>
      <c r="M15" s="22"/>
      <c r="N15" s="22">
        <v>1</v>
      </c>
      <c r="O15" s="22">
        <v>1</v>
      </c>
      <c r="P15" s="38">
        <f t="shared" si="2"/>
        <v>100</v>
      </c>
      <c r="Q15" s="38">
        <f t="shared" si="3"/>
        <v>3.2</v>
      </c>
      <c r="R15" s="39">
        <f t="shared" si="4"/>
        <v>8</v>
      </c>
      <c r="S15" s="22">
        <v>3</v>
      </c>
      <c r="T15" s="22">
        <f t="shared" si="5"/>
        <v>7.5</v>
      </c>
      <c r="U15" s="22"/>
      <c r="V15" s="22">
        <v>2</v>
      </c>
      <c r="W15" s="22">
        <v>1</v>
      </c>
      <c r="X15" s="17">
        <f t="shared" si="6"/>
        <v>8</v>
      </c>
    </row>
    <row r="16" spans="1:24" ht="15" x14ac:dyDescent="0.25">
      <c r="A16" s="23">
        <v>2</v>
      </c>
      <c r="B16" s="30" t="s">
        <v>53</v>
      </c>
      <c r="C16" s="14"/>
      <c r="D16" s="19"/>
      <c r="E16" s="7"/>
      <c r="F16" s="2"/>
      <c r="G16" s="24"/>
      <c r="H16" s="3"/>
      <c r="I16" s="18"/>
      <c r="J16" s="18"/>
      <c r="K16" s="18"/>
      <c r="L16" s="12"/>
      <c r="M16" s="18"/>
      <c r="N16" s="18"/>
      <c r="O16" s="18"/>
      <c r="P16" s="14"/>
      <c r="Q16" s="35"/>
      <c r="R16" s="12"/>
      <c r="S16" s="36"/>
      <c r="T16" s="4"/>
      <c r="U16" s="4"/>
      <c r="V16" s="4"/>
      <c r="W16" s="4"/>
      <c r="X16" s="17">
        <f t="shared" si="6"/>
        <v>5</v>
      </c>
    </row>
    <row r="17" spans="1:24" ht="15" x14ac:dyDescent="0.25">
      <c r="A17" s="23" t="s">
        <v>51</v>
      </c>
      <c r="B17" s="6" t="s">
        <v>26</v>
      </c>
      <c r="C17" s="38">
        <v>141.9</v>
      </c>
      <c r="D17" s="23">
        <v>192</v>
      </c>
      <c r="E17" s="7">
        <v>232</v>
      </c>
      <c r="F17" s="2">
        <f t="shared" si="0"/>
        <v>1.6349541930937279</v>
      </c>
      <c r="G17" s="38">
        <v>14</v>
      </c>
      <c r="H17" s="25">
        <f t="shared" si="1"/>
        <v>7.291666666666667</v>
      </c>
      <c r="I17" s="22"/>
      <c r="J17" s="22">
        <v>11</v>
      </c>
      <c r="K17" s="22">
        <v>3</v>
      </c>
      <c r="L17" s="39">
        <f t="shared" ref="L17:L35" si="7">M17+N17+O17</f>
        <v>14</v>
      </c>
      <c r="M17" s="22"/>
      <c r="N17" s="22">
        <v>11</v>
      </c>
      <c r="O17" s="22">
        <v>3</v>
      </c>
      <c r="P17" s="38">
        <f t="shared" si="2"/>
        <v>100</v>
      </c>
      <c r="Q17" s="38">
        <f t="shared" si="3"/>
        <v>18.559999999999999</v>
      </c>
      <c r="R17" s="39">
        <f t="shared" si="4"/>
        <v>7.9999999999999991</v>
      </c>
      <c r="S17" s="22">
        <v>15</v>
      </c>
      <c r="T17" s="22">
        <f t="shared" si="5"/>
        <v>6.4655172413793096</v>
      </c>
      <c r="U17" s="22"/>
      <c r="V17" s="22">
        <v>12</v>
      </c>
      <c r="W17" s="22">
        <v>3</v>
      </c>
      <c r="X17" s="17">
        <f t="shared" si="6"/>
        <v>8</v>
      </c>
    </row>
    <row r="18" spans="1:24" ht="15" x14ac:dyDescent="0.25">
      <c r="A18" s="23" t="s">
        <v>51</v>
      </c>
      <c r="B18" s="6" t="s">
        <v>27</v>
      </c>
      <c r="C18" s="38">
        <v>11.7</v>
      </c>
      <c r="D18" s="23">
        <v>31</v>
      </c>
      <c r="E18" s="7">
        <v>51</v>
      </c>
      <c r="F18" s="2">
        <f t="shared" si="0"/>
        <v>4.3589743589743595</v>
      </c>
      <c r="G18" s="38">
        <v>2</v>
      </c>
      <c r="H18" s="25">
        <f t="shared" si="1"/>
        <v>6.4516129032258061</v>
      </c>
      <c r="I18" s="22"/>
      <c r="J18" s="22">
        <v>1</v>
      </c>
      <c r="K18" s="22">
        <v>1</v>
      </c>
      <c r="L18" s="39">
        <v>2</v>
      </c>
      <c r="M18" s="22"/>
      <c r="N18" s="22">
        <v>1</v>
      </c>
      <c r="O18" s="22">
        <v>1</v>
      </c>
      <c r="P18" s="38">
        <f t="shared" si="2"/>
        <v>100</v>
      </c>
      <c r="Q18" s="38">
        <f t="shared" si="3"/>
        <v>6.12</v>
      </c>
      <c r="R18" s="39">
        <f t="shared" si="4"/>
        <v>12</v>
      </c>
      <c r="S18" s="22">
        <v>6</v>
      </c>
      <c r="T18" s="22">
        <f t="shared" si="5"/>
        <v>11.76470588235294</v>
      </c>
      <c r="U18" s="22"/>
      <c r="V18" s="22">
        <v>4</v>
      </c>
      <c r="W18" s="22">
        <v>2</v>
      </c>
      <c r="X18" s="17">
        <f t="shared" ref="X18" si="8">IF(AND(F18&lt;=1),5,IF(AND(F18&gt;1,F18&lt;=3),8,IF(AND(F18&gt;3,F18&lt;=6),12,IF(AND(F18&gt;6,F18&lt;=9),15,IF(AND(F18&gt;9,F18&lt;=12),18,IF(AND(F18&gt;12),20,))))))</f>
        <v>12</v>
      </c>
    </row>
    <row r="19" spans="1:24" s="9" customFormat="1" ht="15" x14ac:dyDescent="0.25">
      <c r="A19" s="23">
        <v>3</v>
      </c>
      <c r="B19" s="30" t="s">
        <v>54</v>
      </c>
      <c r="C19" s="10"/>
      <c r="D19" s="19"/>
      <c r="E19" s="11"/>
      <c r="F19" s="2"/>
      <c r="G19" s="24"/>
      <c r="H19" s="3"/>
      <c r="I19" s="18"/>
      <c r="J19" s="18"/>
      <c r="K19" s="18"/>
      <c r="L19" s="12"/>
      <c r="M19" s="18"/>
      <c r="N19" s="18"/>
      <c r="O19" s="18"/>
      <c r="P19" s="14"/>
      <c r="Q19" s="35"/>
      <c r="R19" s="12"/>
      <c r="S19" s="36"/>
      <c r="T19" s="4"/>
      <c r="U19" s="4"/>
      <c r="V19" s="4"/>
      <c r="W19" s="4"/>
      <c r="X19" s="17">
        <f t="shared" si="6"/>
        <v>5</v>
      </c>
    </row>
    <row r="20" spans="1:24" ht="15" x14ac:dyDescent="0.25">
      <c r="A20" s="23" t="s">
        <v>51</v>
      </c>
      <c r="B20" s="6" t="s">
        <v>88</v>
      </c>
      <c r="C20" s="38">
        <v>88.076999999999998</v>
      </c>
      <c r="D20" s="23">
        <v>166</v>
      </c>
      <c r="E20" s="7">
        <v>159</v>
      </c>
      <c r="F20" s="2">
        <f t="shared" si="0"/>
        <v>1.8052385980448926</v>
      </c>
      <c r="G20" s="38">
        <v>8</v>
      </c>
      <c r="H20" s="25">
        <f t="shared" si="1"/>
        <v>4.8192771084337354</v>
      </c>
      <c r="I20" s="22">
        <v>1</v>
      </c>
      <c r="J20" s="22">
        <v>5</v>
      </c>
      <c r="K20" s="22">
        <v>2</v>
      </c>
      <c r="L20" s="39">
        <v>8</v>
      </c>
      <c r="M20" s="22">
        <v>1</v>
      </c>
      <c r="N20" s="22">
        <v>5</v>
      </c>
      <c r="O20" s="22">
        <v>2</v>
      </c>
      <c r="P20" s="38">
        <f t="shared" si="2"/>
        <v>100</v>
      </c>
      <c r="Q20" s="38">
        <f t="shared" si="3"/>
        <v>12.72</v>
      </c>
      <c r="R20" s="39">
        <f t="shared" si="4"/>
        <v>8</v>
      </c>
      <c r="S20" s="22">
        <v>12</v>
      </c>
      <c r="T20" s="22">
        <f t="shared" si="5"/>
        <v>7.5471698113207548</v>
      </c>
      <c r="U20" s="22" t="s">
        <v>51</v>
      </c>
      <c r="V20" s="22">
        <v>9</v>
      </c>
      <c r="W20" s="22">
        <v>3</v>
      </c>
      <c r="X20" s="17">
        <f t="shared" si="6"/>
        <v>8</v>
      </c>
    </row>
    <row r="21" spans="1:24" s="13" customFormat="1" ht="15" x14ac:dyDescent="0.25">
      <c r="A21" s="23" t="s">
        <v>51</v>
      </c>
      <c r="B21" s="6" t="s">
        <v>89</v>
      </c>
      <c r="C21" s="38">
        <v>36.124000000000002</v>
      </c>
      <c r="D21" s="23">
        <v>55</v>
      </c>
      <c r="E21" s="7">
        <v>30</v>
      </c>
      <c r="F21" s="2">
        <f t="shared" ref="F21" si="9">E21/C21</f>
        <v>0.83047281585649424</v>
      </c>
      <c r="G21" s="38">
        <v>4</v>
      </c>
      <c r="H21" s="25">
        <f t="shared" si="1"/>
        <v>7.2727272727272725</v>
      </c>
      <c r="I21" s="22" t="s">
        <v>51</v>
      </c>
      <c r="J21" s="22">
        <v>3</v>
      </c>
      <c r="K21" s="22">
        <v>1</v>
      </c>
      <c r="L21" s="39">
        <v>4</v>
      </c>
      <c r="M21" s="22"/>
      <c r="N21" s="22">
        <v>3</v>
      </c>
      <c r="O21" s="22">
        <v>1</v>
      </c>
      <c r="P21" s="38">
        <f t="shared" si="2"/>
        <v>100</v>
      </c>
      <c r="Q21" s="38">
        <f t="shared" ref="Q21" si="10">E21*X21/100</f>
        <v>1.5</v>
      </c>
      <c r="R21" s="39">
        <f t="shared" ref="R21" si="11">IF(E21=0, 0,100/E21*Q21)</f>
        <v>5</v>
      </c>
      <c r="S21" s="22">
        <v>1</v>
      </c>
      <c r="T21" s="22">
        <f t="shared" ref="T21" si="12">IF(E21=0, 0,100/E21*S21)</f>
        <v>3.3333333333333335</v>
      </c>
      <c r="U21" s="22" t="s">
        <v>51</v>
      </c>
      <c r="V21" s="22" t="s">
        <v>51</v>
      </c>
      <c r="W21" s="22">
        <v>1</v>
      </c>
      <c r="X21" s="17">
        <f t="shared" ref="X21" si="13">IF(AND(F21&lt;=1),5,IF(AND(F21&gt;1,F21&lt;=3),8,IF(AND(F21&gt;3,F21&lt;=6),12,IF(AND(F21&gt;6,F21&lt;=9),15,IF(AND(F21&gt;9,F21&lt;=12),18,IF(AND(F21&gt;12),20,))))))</f>
        <v>5</v>
      </c>
    </row>
    <row r="22" spans="1:24" ht="15" x14ac:dyDescent="0.25">
      <c r="A22" s="23">
        <v>4</v>
      </c>
      <c r="B22" s="30" t="s">
        <v>55</v>
      </c>
      <c r="C22" s="38"/>
      <c r="D22" s="23"/>
      <c r="E22" s="7"/>
      <c r="F22" s="2"/>
      <c r="G22" s="38"/>
      <c r="H22" s="25"/>
      <c r="I22" s="22"/>
      <c r="J22" s="22"/>
      <c r="K22" s="22"/>
      <c r="L22" s="39"/>
      <c r="M22" s="22"/>
      <c r="N22" s="22"/>
      <c r="O22" s="22"/>
      <c r="P22" s="38"/>
      <c r="Q22" s="38"/>
      <c r="R22" s="39"/>
      <c r="S22" s="22"/>
      <c r="T22" s="22"/>
      <c r="U22" s="22"/>
      <c r="V22" s="22"/>
      <c r="W22" s="22"/>
      <c r="X22" s="17">
        <f t="shared" si="6"/>
        <v>5</v>
      </c>
    </row>
    <row r="23" spans="1:24" ht="15" x14ac:dyDescent="0.25">
      <c r="A23" s="23"/>
      <c r="B23" s="6" t="s">
        <v>77</v>
      </c>
      <c r="C23" s="38">
        <v>9.3130000000000006</v>
      </c>
      <c r="D23" s="23">
        <v>14</v>
      </c>
      <c r="E23" s="7">
        <v>27</v>
      </c>
      <c r="F23" s="2">
        <f t="shared" si="0"/>
        <v>2.8991731987544291</v>
      </c>
      <c r="G23" s="38">
        <v>1</v>
      </c>
      <c r="H23" s="25">
        <f t="shared" si="1"/>
        <v>7.1428571428571432</v>
      </c>
      <c r="I23" s="22"/>
      <c r="J23" s="22"/>
      <c r="K23" s="22">
        <v>1</v>
      </c>
      <c r="L23" s="39">
        <v>1</v>
      </c>
      <c r="M23" s="22"/>
      <c r="N23" s="22"/>
      <c r="O23" s="22">
        <v>1</v>
      </c>
      <c r="P23" s="38">
        <f t="shared" si="2"/>
        <v>100</v>
      </c>
      <c r="Q23" s="38">
        <f t="shared" si="3"/>
        <v>2.16</v>
      </c>
      <c r="R23" s="39">
        <f t="shared" si="4"/>
        <v>8</v>
      </c>
      <c r="S23" s="22">
        <v>2</v>
      </c>
      <c r="T23" s="22">
        <f t="shared" si="5"/>
        <v>7.4074074074074074</v>
      </c>
      <c r="U23" s="22"/>
      <c r="V23" s="22">
        <v>1</v>
      </c>
      <c r="W23" s="22">
        <v>1</v>
      </c>
      <c r="X23" s="17">
        <f t="shared" si="6"/>
        <v>8</v>
      </c>
    </row>
    <row r="24" spans="1:24" ht="15" x14ac:dyDescent="0.25">
      <c r="A24" s="23"/>
      <c r="B24" s="6" t="s">
        <v>90</v>
      </c>
      <c r="C24" s="38">
        <v>91.613</v>
      </c>
      <c r="D24" s="23">
        <v>173</v>
      </c>
      <c r="E24" s="7">
        <v>175</v>
      </c>
      <c r="F24" s="2">
        <f t="shared" si="0"/>
        <v>1.9102092497789616</v>
      </c>
      <c r="G24" s="38">
        <v>10</v>
      </c>
      <c r="H24" s="25">
        <f t="shared" si="1"/>
        <v>5.7803468208092488</v>
      </c>
      <c r="I24" s="22"/>
      <c r="J24" s="22">
        <v>8</v>
      </c>
      <c r="K24" s="22">
        <v>2</v>
      </c>
      <c r="L24" s="39">
        <f t="shared" si="7"/>
        <v>9</v>
      </c>
      <c r="M24" s="22"/>
      <c r="N24" s="22">
        <v>7</v>
      </c>
      <c r="O24" s="22">
        <v>2</v>
      </c>
      <c r="P24" s="38">
        <f t="shared" si="2"/>
        <v>90</v>
      </c>
      <c r="Q24" s="38">
        <f t="shared" si="3"/>
        <v>14</v>
      </c>
      <c r="R24" s="39">
        <f t="shared" si="4"/>
        <v>8</v>
      </c>
      <c r="S24" s="22">
        <v>12</v>
      </c>
      <c r="T24" s="22">
        <f t="shared" si="5"/>
        <v>6.8571428571428568</v>
      </c>
      <c r="U24" s="22"/>
      <c r="V24" s="22">
        <v>9</v>
      </c>
      <c r="W24" s="22">
        <v>3</v>
      </c>
      <c r="X24" s="17">
        <f t="shared" si="6"/>
        <v>8</v>
      </c>
    </row>
    <row r="25" spans="1:24" s="13" customFormat="1" ht="15" x14ac:dyDescent="0.25">
      <c r="A25" s="23"/>
      <c r="B25" s="6" t="s">
        <v>91</v>
      </c>
      <c r="C25" s="38">
        <v>42.587000000000003</v>
      </c>
      <c r="D25" s="23">
        <v>54</v>
      </c>
      <c r="E25" s="7">
        <v>60</v>
      </c>
      <c r="F25" s="2">
        <f t="shared" ref="F25" si="14">E25/C25</f>
        <v>1.4088806443280812</v>
      </c>
      <c r="G25" s="38">
        <v>4</v>
      </c>
      <c r="H25" s="25">
        <f t="shared" si="1"/>
        <v>7.4074074074074074</v>
      </c>
      <c r="I25" s="22"/>
      <c r="J25" s="22">
        <v>3</v>
      </c>
      <c r="K25" s="22">
        <v>1</v>
      </c>
      <c r="L25" s="39">
        <v>4</v>
      </c>
      <c r="M25" s="22"/>
      <c r="N25" s="22">
        <v>3</v>
      </c>
      <c r="O25" s="22">
        <v>1</v>
      </c>
      <c r="P25" s="38">
        <f t="shared" si="2"/>
        <v>100</v>
      </c>
      <c r="Q25" s="38">
        <f t="shared" ref="Q25" si="15">E25*X25/100</f>
        <v>4.8</v>
      </c>
      <c r="R25" s="39">
        <f t="shared" ref="R25" si="16">IF(E25=0, 0,100/E25*Q25)</f>
        <v>8</v>
      </c>
      <c r="S25" s="22">
        <v>4</v>
      </c>
      <c r="T25" s="22">
        <f t="shared" ref="T25" si="17">IF(E25=0, 0,100/E25*S25)</f>
        <v>6.666666666666667</v>
      </c>
      <c r="U25" s="22"/>
      <c r="V25" s="22">
        <v>3</v>
      </c>
      <c r="W25" s="22">
        <v>1</v>
      </c>
      <c r="X25" s="17">
        <f t="shared" ref="X25" si="18">IF(AND(F25&lt;=1),5,IF(AND(F25&gt;1,F25&lt;=3),8,IF(AND(F25&gt;3,F25&lt;=6),12,IF(AND(F25&gt;6,F25&lt;=9),15,IF(AND(F25&gt;9,F25&lt;=12),18,IF(AND(F25&gt;12),20,))))))</f>
        <v>8</v>
      </c>
    </row>
    <row r="26" spans="1:24" ht="15" x14ac:dyDescent="0.25">
      <c r="A26" s="23"/>
      <c r="B26" s="6" t="s">
        <v>74</v>
      </c>
      <c r="C26" s="38">
        <v>22.5</v>
      </c>
      <c r="D26" s="23">
        <v>151</v>
      </c>
      <c r="E26" s="7">
        <v>169</v>
      </c>
      <c r="F26" s="2">
        <f t="shared" si="0"/>
        <v>7.5111111111111111</v>
      </c>
      <c r="G26" s="38">
        <v>7</v>
      </c>
      <c r="H26" s="25">
        <f t="shared" si="1"/>
        <v>4.6357615894039741</v>
      </c>
      <c r="I26" s="22">
        <v>1</v>
      </c>
      <c r="J26" s="22">
        <v>3</v>
      </c>
      <c r="K26" s="22">
        <v>3</v>
      </c>
      <c r="L26" s="39">
        <v>7</v>
      </c>
      <c r="M26" s="22">
        <v>1</v>
      </c>
      <c r="N26" s="22">
        <v>3</v>
      </c>
      <c r="O26" s="22">
        <v>3</v>
      </c>
      <c r="P26" s="38">
        <f t="shared" si="2"/>
        <v>100</v>
      </c>
      <c r="Q26" s="38">
        <f t="shared" si="3"/>
        <v>25.35</v>
      </c>
      <c r="R26" s="39">
        <f t="shared" si="4"/>
        <v>15.000000000000002</v>
      </c>
      <c r="S26" s="22">
        <v>8</v>
      </c>
      <c r="T26" s="22">
        <f t="shared" si="5"/>
        <v>4.7337278106508878</v>
      </c>
      <c r="U26" s="22" t="s">
        <v>51</v>
      </c>
      <c r="V26" s="22">
        <v>4</v>
      </c>
      <c r="W26" s="22">
        <v>4</v>
      </c>
      <c r="X26" s="17">
        <f t="shared" si="6"/>
        <v>15</v>
      </c>
    </row>
    <row r="27" spans="1:24" ht="15" x14ac:dyDescent="0.25">
      <c r="A27" s="23">
        <v>5</v>
      </c>
      <c r="B27" s="30" t="s">
        <v>56</v>
      </c>
      <c r="C27" s="38"/>
      <c r="D27" s="23"/>
      <c r="E27" s="7"/>
      <c r="F27" s="2"/>
      <c r="G27" s="38"/>
      <c r="H27" s="25"/>
      <c r="I27" s="22"/>
      <c r="J27" s="22"/>
      <c r="K27" s="22"/>
      <c r="L27" s="39"/>
      <c r="M27" s="22"/>
      <c r="N27" s="22"/>
      <c r="O27" s="22"/>
      <c r="P27" s="38"/>
      <c r="Q27" s="38"/>
      <c r="R27" s="39"/>
      <c r="S27" s="22"/>
      <c r="T27" s="22"/>
      <c r="U27" s="22"/>
      <c r="V27" s="22"/>
      <c r="W27" s="22"/>
      <c r="X27" s="17">
        <f t="shared" si="6"/>
        <v>5</v>
      </c>
    </row>
    <row r="28" spans="1:24" ht="15" x14ac:dyDescent="0.25">
      <c r="A28" s="23"/>
      <c r="B28" s="6" t="s">
        <v>141</v>
      </c>
      <c r="C28" s="38">
        <v>121.705</v>
      </c>
      <c r="D28" s="23">
        <v>186</v>
      </c>
      <c r="E28" s="7">
        <v>248</v>
      </c>
      <c r="F28" s="2">
        <f t="shared" si="0"/>
        <v>2.0377141448584695</v>
      </c>
      <c r="G28" s="38">
        <v>14</v>
      </c>
      <c r="H28" s="25">
        <f t="shared" si="1"/>
        <v>7.5268817204301071</v>
      </c>
      <c r="I28" s="22">
        <v>1</v>
      </c>
      <c r="J28" s="22">
        <v>10</v>
      </c>
      <c r="K28" s="22">
        <v>3</v>
      </c>
      <c r="L28" s="39">
        <v>14</v>
      </c>
      <c r="M28" s="22">
        <v>1</v>
      </c>
      <c r="N28" s="22">
        <v>10</v>
      </c>
      <c r="O28" s="22">
        <v>3</v>
      </c>
      <c r="P28" s="38">
        <f t="shared" si="2"/>
        <v>100</v>
      </c>
      <c r="Q28" s="38">
        <f t="shared" si="3"/>
        <v>19.84</v>
      </c>
      <c r="R28" s="39">
        <f t="shared" si="4"/>
        <v>7.9999999999999991</v>
      </c>
      <c r="S28" s="22">
        <v>17</v>
      </c>
      <c r="T28" s="22">
        <f t="shared" si="5"/>
        <v>6.854838709677419</v>
      </c>
      <c r="U28" s="22" t="s">
        <v>51</v>
      </c>
      <c r="V28" s="22">
        <v>13</v>
      </c>
      <c r="W28" s="22">
        <v>4</v>
      </c>
      <c r="X28" s="17">
        <f t="shared" si="6"/>
        <v>8</v>
      </c>
    </row>
    <row r="29" spans="1:24" ht="15" x14ac:dyDescent="0.25">
      <c r="A29" s="23">
        <v>6</v>
      </c>
      <c r="B29" s="30" t="s">
        <v>57</v>
      </c>
      <c r="C29" s="38"/>
      <c r="D29" s="23"/>
      <c r="E29" s="7"/>
      <c r="F29" s="2"/>
      <c r="G29" s="38"/>
      <c r="H29" s="25"/>
      <c r="I29" s="22"/>
      <c r="J29" s="22"/>
      <c r="K29" s="22"/>
      <c r="L29" s="39"/>
      <c r="M29" s="22"/>
      <c r="N29" s="22"/>
      <c r="O29" s="22"/>
      <c r="P29" s="38"/>
      <c r="Q29" s="38"/>
      <c r="R29" s="39"/>
      <c r="S29" s="22"/>
      <c r="T29" s="22"/>
      <c r="U29" s="22"/>
      <c r="V29" s="22"/>
      <c r="W29" s="22"/>
      <c r="X29" s="17">
        <f t="shared" si="6"/>
        <v>5</v>
      </c>
    </row>
    <row r="30" spans="1:24" ht="15" x14ac:dyDescent="0.25">
      <c r="A30" s="23"/>
      <c r="B30" s="6" t="s">
        <v>92</v>
      </c>
      <c r="C30" s="38">
        <v>45.454000000000001</v>
      </c>
      <c r="D30" s="23">
        <v>64</v>
      </c>
      <c r="E30" s="7">
        <v>95</v>
      </c>
      <c r="F30" s="2">
        <f t="shared" si="0"/>
        <v>2.0900250803009635</v>
      </c>
      <c r="G30" s="38">
        <v>5</v>
      </c>
      <c r="H30" s="25">
        <f t="shared" si="1"/>
        <v>7.8125</v>
      </c>
      <c r="I30" s="22"/>
      <c r="J30" s="22">
        <v>4</v>
      </c>
      <c r="K30" s="22">
        <v>1</v>
      </c>
      <c r="L30" s="39">
        <v>5</v>
      </c>
      <c r="M30" s="22"/>
      <c r="N30" s="22">
        <v>4</v>
      </c>
      <c r="O30" s="22">
        <v>1</v>
      </c>
      <c r="P30" s="38">
        <f t="shared" ref="P30:P50" si="19">IF(G30=0, 0,L30/G30*100)</f>
        <v>100</v>
      </c>
      <c r="Q30" s="38">
        <f t="shared" ref="Q30:Q50" si="20">E30*X30/100</f>
        <v>7.6</v>
      </c>
      <c r="R30" s="39">
        <f t="shared" ref="R30:R50" si="21">IF(E30=0, 0,100/E30*Q30)</f>
        <v>7.9999999999999991</v>
      </c>
      <c r="S30" s="22">
        <v>7</v>
      </c>
      <c r="T30" s="22">
        <f t="shared" ref="T30:T50" si="22">IF(E30=0, 0,100/E30*S30)</f>
        <v>7.3684210526315788</v>
      </c>
      <c r="U30" s="22"/>
      <c r="V30" s="22">
        <v>5</v>
      </c>
      <c r="W30" s="22">
        <v>2</v>
      </c>
      <c r="X30" s="17">
        <f t="shared" si="6"/>
        <v>8</v>
      </c>
    </row>
    <row r="31" spans="1:24" s="13" customFormat="1" ht="15" x14ac:dyDescent="0.25">
      <c r="A31" s="23"/>
      <c r="B31" s="6" t="s">
        <v>93</v>
      </c>
      <c r="C31" s="38">
        <v>28.876000000000001</v>
      </c>
      <c r="D31" s="23">
        <v>54</v>
      </c>
      <c r="E31" s="7">
        <v>43</v>
      </c>
      <c r="F31" s="2">
        <f t="shared" ref="F31" si="23">E31/C31</f>
        <v>1.4891259177171352</v>
      </c>
      <c r="G31" s="38">
        <v>4</v>
      </c>
      <c r="H31" s="25">
        <f t="shared" si="1"/>
        <v>7.4074074074074074</v>
      </c>
      <c r="I31" s="22"/>
      <c r="J31" s="22">
        <v>3</v>
      </c>
      <c r="K31" s="22">
        <v>1</v>
      </c>
      <c r="L31" s="39">
        <v>4</v>
      </c>
      <c r="M31" s="22"/>
      <c r="N31" s="22">
        <v>3</v>
      </c>
      <c r="O31" s="22">
        <v>1</v>
      </c>
      <c r="P31" s="38">
        <f t="shared" si="19"/>
        <v>100</v>
      </c>
      <c r="Q31" s="38">
        <f t="shared" ref="Q31" si="24">E31*X31/100</f>
        <v>3.44</v>
      </c>
      <c r="R31" s="39">
        <f t="shared" ref="R31" si="25">IF(E31=0, 0,100/E31*Q31)</f>
        <v>8</v>
      </c>
      <c r="S31" s="22">
        <v>2</v>
      </c>
      <c r="T31" s="22">
        <f t="shared" ref="T31" si="26">IF(E31=0, 0,100/E31*S31)</f>
        <v>4.6511627906976747</v>
      </c>
      <c r="U31" s="22"/>
      <c r="V31" s="22">
        <v>1</v>
      </c>
      <c r="W31" s="22">
        <v>1</v>
      </c>
      <c r="X31" s="17">
        <f t="shared" ref="X31" si="27">IF(AND(F31&lt;=1),5,IF(AND(F31&gt;1,F31&lt;=3),8,IF(AND(F31&gt;3,F31&lt;=6),12,IF(AND(F31&gt;6,F31&lt;=9),15,IF(AND(F31&gt;9,F31&lt;=12),18,IF(AND(F31&gt;12),20,))))))</f>
        <v>8</v>
      </c>
    </row>
    <row r="32" spans="1:24" ht="15" x14ac:dyDescent="0.25">
      <c r="A32" s="23"/>
      <c r="B32" s="6" t="s">
        <v>28</v>
      </c>
      <c r="C32" s="38">
        <v>63.3</v>
      </c>
      <c r="D32" s="23">
        <v>11</v>
      </c>
      <c r="E32" s="7">
        <v>113</v>
      </c>
      <c r="F32" s="2">
        <f t="shared" si="0"/>
        <v>1.7851500789889416</v>
      </c>
      <c r="G32" s="38">
        <v>8</v>
      </c>
      <c r="H32" s="25">
        <f t="shared" si="1"/>
        <v>72.727272727272734</v>
      </c>
      <c r="I32" s="22">
        <v>1</v>
      </c>
      <c r="J32" s="22">
        <v>5</v>
      </c>
      <c r="K32" s="22">
        <v>2</v>
      </c>
      <c r="L32" s="39">
        <v>8</v>
      </c>
      <c r="M32" s="22">
        <v>1</v>
      </c>
      <c r="N32" s="22">
        <v>5</v>
      </c>
      <c r="O32" s="22">
        <v>2</v>
      </c>
      <c r="P32" s="38">
        <f t="shared" si="19"/>
        <v>100</v>
      </c>
      <c r="Q32" s="38">
        <f t="shared" si="20"/>
        <v>9.0399999999999991</v>
      </c>
      <c r="R32" s="39">
        <f t="shared" si="21"/>
        <v>8</v>
      </c>
      <c r="S32" s="22">
        <v>9</v>
      </c>
      <c r="T32" s="22">
        <f t="shared" si="22"/>
        <v>7.9646017699115053</v>
      </c>
      <c r="U32" s="22">
        <v>1</v>
      </c>
      <c r="V32" s="22">
        <v>6</v>
      </c>
      <c r="W32" s="22">
        <v>2</v>
      </c>
      <c r="X32" s="17">
        <f t="shared" si="6"/>
        <v>8</v>
      </c>
    </row>
    <row r="33" spans="1:24" ht="15" x14ac:dyDescent="0.25">
      <c r="A33" s="23"/>
      <c r="B33" s="6" t="s">
        <v>29</v>
      </c>
      <c r="C33" s="38">
        <v>52.55</v>
      </c>
      <c r="D33" s="23">
        <v>102</v>
      </c>
      <c r="E33" s="7">
        <v>104</v>
      </c>
      <c r="F33" s="2">
        <f t="shared" si="0"/>
        <v>1.9790675547098002</v>
      </c>
      <c r="G33" s="38">
        <v>8</v>
      </c>
      <c r="H33" s="25">
        <f t="shared" si="1"/>
        <v>7.8431372549019605</v>
      </c>
      <c r="I33" s="22">
        <v>1</v>
      </c>
      <c r="J33" s="22">
        <v>5</v>
      </c>
      <c r="K33" s="22">
        <v>2</v>
      </c>
      <c r="L33" s="39">
        <f t="shared" si="7"/>
        <v>8</v>
      </c>
      <c r="M33" s="22">
        <v>1</v>
      </c>
      <c r="N33" s="22">
        <v>5</v>
      </c>
      <c r="O33" s="22">
        <v>2</v>
      </c>
      <c r="P33" s="38">
        <f t="shared" si="19"/>
        <v>100</v>
      </c>
      <c r="Q33" s="38">
        <f t="shared" si="20"/>
        <v>8.32</v>
      </c>
      <c r="R33" s="39">
        <f t="shared" si="21"/>
        <v>8</v>
      </c>
      <c r="S33" s="22">
        <v>8</v>
      </c>
      <c r="T33" s="22">
        <f t="shared" si="22"/>
        <v>7.6923076923076925</v>
      </c>
      <c r="U33" s="22">
        <v>1</v>
      </c>
      <c r="V33" s="22">
        <v>5</v>
      </c>
      <c r="W33" s="22">
        <v>2</v>
      </c>
      <c r="X33" s="17">
        <f t="shared" si="6"/>
        <v>8</v>
      </c>
    </row>
    <row r="34" spans="1:24" s="8" customFormat="1" ht="15" x14ac:dyDescent="0.25">
      <c r="A34" s="23">
        <v>7</v>
      </c>
      <c r="B34" s="30" t="s">
        <v>58</v>
      </c>
      <c r="C34" s="38"/>
      <c r="D34" s="23"/>
      <c r="E34" s="7"/>
      <c r="F34" s="2"/>
      <c r="G34" s="38"/>
      <c r="H34" s="25"/>
      <c r="I34" s="22"/>
      <c r="J34" s="22"/>
      <c r="K34" s="22"/>
      <c r="L34" s="39"/>
      <c r="M34" s="22"/>
      <c r="N34" s="22"/>
      <c r="O34" s="22"/>
      <c r="P34" s="38"/>
      <c r="Q34" s="38"/>
      <c r="R34" s="39"/>
      <c r="S34" s="22"/>
      <c r="T34" s="22"/>
      <c r="U34" s="22"/>
      <c r="V34" s="22"/>
      <c r="W34" s="22"/>
      <c r="X34" s="17">
        <f t="shared" si="6"/>
        <v>5</v>
      </c>
    </row>
    <row r="35" spans="1:24" ht="15" x14ac:dyDescent="0.25">
      <c r="A35" s="23"/>
      <c r="B35" s="6" t="s">
        <v>142</v>
      </c>
      <c r="C35" s="38">
        <v>47.1</v>
      </c>
      <c r="D35" s="23">
        <v>103</v>
      </c>
      <c r="E35" s="7">
        <v>68</v>
      </c>
      <c r="F35" s="2">
        <f t="shared" si="0"/>
        <v>1.4437367303609341</v>
      </c>
      <c r="G35" s="38">
        <v>8</v>
      </c>
      <c r="H35" s="25">
        <f t="shared" si="1"/>
        <v>7.766990291262136</v>
      </c>
      <c r="I35" s="22">
        <v>1</v>
      </c>
      <c r="J35" s="22">
        <v>5</v>
      </c>
      <c r="K35" s="22">
        <v>2</v>
      </c>
      <c r="L35" s="39">
        <f t="shared" si="7"/>
        <v>4</v>
      </c>
      <c r="M35" s="22"/>
      <c r="N35" s="22">
        <v>3</v>
      </c>
      <c r="O35" s="22">
        <v>1</v>
      </c>
      <c r="P35" s="38">
        <f t="shared" si="19"/>
        <v>50</v>
      </c>
      <c r="Q35" s="38">
        <f t="shared" si="20"/>
        <v>5.44</v>
      </c>
      <c r="R35" s="39">
        <f t="shared" si="21"/>
        <v>8.0000000000000018</v>
      </c>
      <c r="S35" s="22">
        <v>5</v>
      </c>
      <c r="T35" s="22">
        <f t="shared" si="22"/>
        <v>7.3529411764705888</v>
      </c>
      <c r="U35" s="22" t="s">
        <v>51</v>
      </c>
      <c r="V35" s="22">
        <v>4</v>
      </c>
      <c r="W35" s="22">
        <v>1</v>
      </c>
      <c r="X35" s="17">
        <f t="shared" si="6"/>
        <v>8</v>
      </c>
    </row>
    <row r="36" spans="1:24" s="13" customFormat="1" ht="15" x14ac:dyDescent="0.25">
      <c r="A36" s="23"/>
      <c r="B36" s="6" t="s">
        <v>143</v>
      </c>
      <c r="C36" s="38">
        <v>22.939</v>
      </c>
      <c r="D36" s="23"/>
      <c r="E36" s="7">
        <v>54</v>
      </c>
      <c r="F36" s="2">
        <f t="shared" si="0"/>
        <v>2.3540694886437943</v>
      </c>
      <c r="G36" s="38"/>
      <c r="H36" s="25"/>
      <c r="I36" s="22"/>
      <c r="J36" s="22"/>
      <c r="K36" s="22"/>
      <c r="L36" s="39"/>
      <c r="M36" s="22"/>
      <c r="N36" s="22"/>
      <c r="O36" s="22"/>
      <c r="P36" s="38"/>
      <c r="Q36" s="38">
        <f t="shared" si="20"/>
        <v>4.32</v>
      </c>
      <c r="R36" s="39">
        <f t="shared" si="21"/>
        <v>8</v>
      </c>
      <c r="S36" s="22">
        <v>4</v>
      </c>
      <c r="T36" s="22">
        <f t="shared" si="22"/>
        <v>7.4074074074074074</v>
      </c>
      <c r="U36" s="22"/>
      <c r="V36" s="22">
        <v>3</v>
      </c>
      <c r="W36" s="22">
        <v>1</v>
      </c>
      <c r="X36" s="17">
        <f t="shared" si="6"/>
        <v>8</v>
      </c>
    </row>
    <row r="37" spans="1:24" ht="15" x14ac:dyDescent="0.25">
      <c r="A37" s="23"/>
      <c r="B37" s="6" t="s">
        <v>144</v>
      </c>
      <c r="C37" s="38">
        <v>11.6</v>
      </c>
      <c r="D37" s="23">
        <v>57</v>
      </c>
      <c r="E37" s="7">
        <v>72</v>
      </c>
      <c r="F37" s="2">
        <f t="shared" si="0"/>
        <v>6.2068965517241379</v>
      </c>
      <c r="G37" s="38">
        <v>6</v>
      </c>
      <c r="H37" s="25">
        <f t="shared" si="1"/>
        <v>10.526315789473683</v>
      </c>
      <c r="I37" s="22" t="s">
        <v>51</v>
      </c>
      <c r="J37" s="22">
        <v>4</v>
      </c>
      <c r="K37" s="22">
        <v>2</v>
      </c>
      <c r="L37" s="39">
        <v>6</v>
      </c>
      <c r="M37" s="22" t="s">
        <v>51</v>
      </c>
      <c r="N37" s="22">
        <v>4</v>
      </c>
      <c r="O37" s="22">
        <v>2</v>
      </c>
      <c r="P37" s="38">
        <f t="shared" si="19"/>
        <v>100</v>
      </c>
      <c r="Q37" s="38">
        <f t="shared" si="20"/>
        <v>10.8</v>
      </c>
      <c r="R37" s="39">
        <f t="shared" si="21"/>
        <v>15</v>
      </c>
      <c r="S37" s="22">
        <v>10</v>
      </c>
      <c r="T37" s="22">
        <f t="shared" si="22"/>
        <v>13.888888888888889</v>
      </c>
      <c r="U37" s="22">
        <v>1</v>
      </c>
      <c r="V37" s="22">
        <v>7</v>
      </c>
      <c r="W37" s="22">
        <v>2</v>
      </c>
      <c r="X37" s="17">
        <f t="shared" si="6"/>
        <v>15</v>
      </c>
    </row>
    <row r="38" spans="1:24" ht="15" x14ac:dyDescent="0.25">
      <c r="A38" s="23"/>
      <c r="B38" s="6" t="s">
        <v>30</v>
      </c>
      <c r="C38" s="38">
        <v>37.161000000000001</v>
      </c>
      <c r="D38" s="23">
        <v>119</v>
      </c>
      <c r="E38" s="7">
        <v>81</v>
      </c>
      <c r="F38" s="2">
        <f t="shared" si="0"/>
        <v>2.1797045289416324</v>
      </c>
      <c r="G38" s="38">
        <v>8</v>
      </c>
      <c r="H38" s="25">
        <f t="shared" si="1"/>
        <v>6.7226890756302522</v>
      </c>
      <c r="I38" s="22">
        <v>1</v>
      </c>
      <c r="J38" s="22">
        <v>4</v>
      </c>
      <c r="K38" s="22">
        <v>3</v>
      </c>
      <c r="L38" s="39">
        <v>8</v>
      </c>
      <c r="M38" s="22">
        <v>1</v>
      </c>
      <c r="N38" s="22">
        <v>4</v>
      </c>
      <c r="O38" s="22">
        <v>3</v>
      </c>
      <c r="P38" s="38">
        <f t="shared" si="19"/>
        <v>100</v>
      </c>
      <c r="Q38" s="38">
        <f t="shared" si="20"/>
        <v>6.48</v>
      </c>
      <c r="R38" s="39">
        <f t="shared" si="21"/>
        <v>8</v>
      </c>
      <c r="S38" s="22">
        <v>6</v>
      </c>
      <c r="T38" s="22">
        <f t="shared" si="22"/>
        <v>7.4074074074074066</v>
      </c>
      <c r="U38" s="22" t="s">
        <v>51</v>
      </c>
      <c r="V38" s="22">
        <v>4</v>
      </c>
      <c r="W38" s="22">
        <v>2</v>
      </c>
      <c r="X38" s="17">
        <f t="shared" si="6"/>
        <v>8</v>
      </c>
    </row>
    <row r="39" spans="1:24" ht="15" x14ac:dyDescent="0.25">
      <c r="A39" s="23"/>
      <c r="B39" s="6" t="s">
        <v>31</v>
      </c>
      <c r="C39" s="38">
        <v>21.27</v>
      </c>
      <c r="D39" s="23">
        <v>74</v>
      </c>
      <c r="E39" s="7">
        <v>80</v>
      </c>
      <c r="F39" s="2">
        <f t="shared" si="0"/>
        <v>3.7611659614480488</v>
      </c>
      <c r="G39" s="38">
        <v>7</v>
      </c>
      <c r="H39" s="25">
        <f t="shared" si="1"/>
        <v>9.4594594594594597</v>
      </c>
      <c r="I39" s="22">
        <v>1</v>
      </c>
      <c r="J39" s="22">
        <v>4</v>
      </c>
      <c r="K39" s="22">
        <v>2</v>
      </c>
      <c r="L39" s="39">
        <v>7</v>
      </c>
      <c r="M39" s="22">
        <v>1</v>
      </c>
      <c r="N39" s="22">
        <v>4</v>
      </c>
      <c r="O39" s="22">
        <v>2</v>
      </c>
      <c r="P39" s="38">
        <f t="shared" si="19"/>
        <v>100</v>
      </c>
      <c r="Q39" s="38">
        <f t="shared" si="20"/>
        <v>9.6</v>
      </c>
      <c r="R39" s="39">
        <f t="shared" si="21"/>
        <v>12</v>
      </c>
      <c r="S39" s="22">
        <v>9</v>
      </c>
      <c r="T39" s="22">
        <f t="shared" si="22"/>
        <v>11.25</v>
      </c>
      <c r="U39" s="22">
        <v>1</v>
      </c>
      <c r="V39" s="22">
        <v>5</v>
      </c>
      <c r="W39" s="22">
        <v>3</v>
      </c>
      <c r="X39" s="17">
        <f t="shared" si="6"/>
        <v>12</v>
      </c>
    </row>
    <row r="40" spans="1:24" ht="15" x14ac:dyDescent="0.25">
      <c r="A40" s="23"/>
      <c r="B40" s="6" t="s">
        <v>32</v>
      </c>
      <c r="C40" s="38">
        <v>62.2</v>
      </c>
      <c r="D40" s="23">
        <v>21</v>
      </c>
      <c r="E40" s="7">
        <v>22</v>
      </c>
      <c r="F40" s="2">
        <f t="shared" si="0"/>
        <v>0.35369774919614144</v>
      </c>
      <c r="G40" s="38">
        <v>1</v>
      </c>
      <c r="H40" s="25">
        <f t="shared" si="1"/>
        <v>4.7619047619047619</v>
      </c>
      <c r="I40" s="22"/>
      <c r="J40" s="22"/>
      <c r="K40" s="22">
        <v>1</v>
      </c>
      <c r="L40" s="39">
        <v>1</v>
      </c>
      <c r="M40" s="22"/>
      <c r="N40" s="22"/>
      <c r="O40" s="22">
        <v>1</v>
      </c>
      <c r="P40" s="38">
        <f t="shared" si="19"/>
        <v>100</v>
      </c>
      <c r="Q40" s="38">
        <f t="shared" si="20"/>
        <v>1.1000000000000001</v>
      </c>
      <c r="R40" s="39">
        <f t="shared" si="21"/>
        <v>5.0000000000000009</v>
      </c>
      <c r="S40" s="22">
        <v>1</v>
      </c>
      <c r="T40" s="22">
        <f t="shared" si="22"/>
        <v>4.5454545454545459</v>
      </c>
      <c r="U40" s="22"/>
      <c r="V40" s="22"/>
      <c r="W40" s="22">
        <v>1</v>
      </c>
      <c r="X40" s="17">
        <f t="shared" si="6"/>
        <v>5</v>
      </c>
    </row>
    <row r="41" spans="1:24" ht="15" x14ac:dyDescent="0.25">
      <c r="A41" s="23">
        <v>8</v>
      </c>
      <c r="B41" s="30" t="s">
        <v>59</v>
      </c>
      <c r="C41" s="38"/>
      <c r="D41" s="23"/>
      <c r="E41" s="7"/>
      <c r="F41" s="2"/>
      <c r="G41" s="38"/>
      <c r="H41" s="25"/>
      <c r="I41" s="22"/>
      <c r="J41" s="22"/>
      <c r="K41" s="22"/>
      <c r="L41" s="39"/>
      <c r="M41" s="22"/>
      <c r="N41" s="22"/>
      <c r="O41" s="22"/>
      <c r="P41" s="38"/>
      <c r="Q41" s="38"/>
      <c r="R41" s="39"/>
      <c r="S41" s="22"/>
      <c r="T41" s="22"/>
      <c r="U41" s="22"/>
      <c r="V41" s="22"/>
      <c r="W41" s="22"/>
      <c r="X41" s="17">
        <f t="shared" si="6"/>
        <v>5</v>
      </c>
    </row>
    <row r="42" spans="1:24" ht="15" x14ac:dyDescent="0.25">
      <c r="A42" s="23"/>
      <c r="B42" s="6" t="s">
        <v>33</v>
      </c>
      <c r="C42" s="38">
        <v>134.143</v>
      </c>
      <c r="D42" s="23">
        <v>346</v>
      </c>
      <c r="E42" s="7">
        <v>388</v>
      </c>
      <c r="F42" s="2">
        <f t="shared" si="0"/>
        <v>2.8924356843070456</v>
      </c>
      <c r="G42" s="38">
        <v>27</v>
      </c>
      <c r="H42" s="25">
        <f t="shared" si="1"/>
        <v>7.803468208092486</v>
      </c>
      <c r="I42" s="22">
        <v>1</v>
      </c>
      <c r="J42" s="22">
        <v>20</v>
      </c>
      <c r="K42" s="22">
        <v>6</v>
      </c>
      <c r="L42" s="39">
        <v>27</v>
      </c>
      <c r="M42" s="22">
        <v>1</v>
      </c>
      <c r="N42" s="22">
        <v>20</v>
      </c>
      <c r="O42" s="22">
        <v>6</v>
      </c>
      <c r="P42" s="38">
        <f t="shared" si="19"/>
        <v>100</v>
      </c>
      <c r="Q42" s="38">
        <f t="shared" si="20"/>
        <v>31.04</v>
      </c>
      <c r="R42" s="39">
        <f t="shared" si="21"/>
        <v>7.9999999999999991</v>
      </c>
      <c r="S42" s="22">
        <v>30</v>
      </c>
      <c r="T42" s="22">
        <f t="shared" si="22"/>
        <v>7.7319587628865971</v>
      </c>
      <c r="U42" s="22">
        <v>1</v>
      </c>
      <c r="V42" s="22">
        <v>23</v>
      </c>
      <c r="W42" s="22">
        <v>6</v>
      </c>
      <c r="X42" s="17">
        <f t="shared" si="6"/>
        <v>8</v>
      </c>
    </row>
    <row r="43" spans="1:24" ht="15" x14ac:dyDescent="0.25">
      <c r="A43" s="23"/>
      <c r="B43" s="6" t="s">
        <v>136</v>
      </c>
      <c r="C43" s="38">
        <v>15</v>
      </c>
      <c r="D43" s="23">
        <v>32</v>
      </c>
      <c r="E43" s="7">
        <v>23</v>
      </c>
      <c r="F43" s="2">
        <f t="shared" si="0"/>
        <v>1.5333333333333334</v>
      </c>
      <c r="G43" s="38">
        <v>1</v>
      </c>
      <c r="H43" s="25">
        <f t="shared" si="1"/>
        <v>3.125</v>
      </c>
      <c r="I43" s="22"/>
      <c r="J43" s="22"/>
      <c r="K43" s="22">
        <v>1</v>
      </c>
      <c r="L43" s="39">
        <v>1</v>
      </c>
      <c r="M43" s="22"/>
      <c r="N43" s="22"/>
      <c r="O43" s="22">
        <v>1</v>
      </c>
      <c r="P43" s="38">
        <f t="shared" si="19"/>
        <v>100</v>
      </c>
      <c r="Q43" s="38">
        <f t="shared" si="20"/>
        <v>1.84</v>
      </c>
      <c r="R43" s="39">
        <f t="shared" si="21"/>
        <v>8</v>
      </c>
      <c r="S43" s="22">
        <v>1</v>
      </c>
      <c r="T43" s="22">
        <f t="shared" si="22"/>
        <v>4.3478260869565215</v>
      </c>
      <c r="U43" s="22"/>
      <c r="V43" s="22" t="s">
        <v>51</v>
      </c>
      <c r="W43" s="22">
        <v>1</v>
      </c>
      <c r="X43" s="17">
        <f t="shared" si="6"/>
        <v>8</v>
      </c>
    </row>
    <row r="44" spans="1:24" ht="15" x14ac:dyDescent="0.25">
      <c r="A44" s="23">
        <v>9</v>
      </c>
      <c r="B44" s="30" t="s">
        <v>60</v>
      </c>
      <c r="C44" s="38"/>
      <c r="D44" s="23"/>
      <c r="E44" s="7"/>
      <c r="F44" s="2"/>
      <c r="G44" s="38"/>
      <c r="H44" s="25"/>
      <c r="I44" s="22"/>
      <c r="J44" s="22"/>
      <c r="K44" s="22"/>
      <c r="L44" s="39"/>
      <c r="M44" s="22"/>
      <c r="N44" s="22"/>
      <c r="O44" s="22"/>
      <c r="P44" s="38"/>
      <c r="Q44" s="38"/>
      <c r="R44" s="39"/>
      <c r="S44" s="22"/>
      <c r="T44" s="22"/>
      <c r="U44" s="22"/>
      <c r="V44" s="22"/>
      <c r="W44" s="22"/>
      <c r="X44" s="17">
        <f t="shared" si="6"/>
        <v>5</v>
      </c>
    </row>
    <row r="45" spans="1:24" ht="15" x14ac:dyDescent="0.25">
      <c r="A45" s="23"/>
      <c r="B45" s="6" t="s">
        <v>34</v>
      </c>
      <c r="C45" s="38">
        <v>79.819999999999993</v>
      </c>
      <c r="D45" s="23">
        <v>115</v>
      </c>
      <c r="E45" s="7">
        <v>107</v>
      </c>
      <c r="F45" s="2">
        <f t="shared" si="0"/>
        <v>1.3405161613630669</v>
      </c>
      <c r="G45" s="38">
        <v>9</v>
      </c>
      <c r="H45" s="25">
        <f t="shared" si="1"/>
        <v>7.8260869565217392</v>
      </c>
      <c r="I45" s="22"/>
      <c r="J45" s="22">
        <v>7</v>
      </c>
      <c r="K45" s="22">
        <v>2</v>
      </c>
      <c r="L45" s="39">
        <v>4</v>
      </c>
      <c r="M45" s="22"/>
      <c r="N45" s="22">
        <v>4</v>
      </c>
      <c r="O45" s="22" t="s">
        <v>51</v>
      </c>
      <c r="P45" s="38">
        <f t="shared" si="19"/>
        <v>44.444444444444443</v>
      </c>
      <c r="Q45" s="38">
        <f t="shared" si="20"/>
        <v>8.56</v>
      </c>
      <c r="R45" s="39">
        <f t="shared" si="21"/>
        <v>8</v>
      </c>
      <c r="S45" s="22">
        <v>6</v>
      </c>
      <c r="T45" s="22">
        <f t="shared" si="22"/>
        <v>5.6074766355140184</v>
      </c>
      <c r="U45" s="22"/>
      <c r="V45" s="22">
        <v>4</v>
      </c>
      <c r="W45" s="22">
        <v>2</v>
      </c>
      <c r="X45" s="17">
        <f t="shared" si="6"/>
        <v>8</v>
      </c>
    </row>
    <row r="46" spans="1:24" s="13" customFormat="1" ht="15" x14ac:dyDescent="0.25">
      <c r="A46" s="23"/>
      <c r="B46" s="6" t="s">
        <v>132</v>
      </c>
      <c r="C46" s="38">
        <v>8.0060000000000002</v>
      </c>
      <c r="D46" s="23">
        <v>76</v>
      </c>
      <c r="E46" s="7">
        <v>81</v>
      </c>
      <c r="F46" s="2">
        <f t="shared" ref="F46" si="28">E46/C46</f>
        <v>10.117411941044217</v>
      </c>
      <c r="G46" s="38">
        <v>1</v>
      </c>
      <c r="H46" s="25">
        <f t="shared" si="1"/>
        <v>1.3157894736842106</v>
      </c>
      <c r="I46" s="22" t="s">
        <v>51</v>
      </c>
      <c r="J46" s="22" t="s">
        <v>51</v>
      </c>
      <c r="K46" s="22">
        <v>1</v>
      </c>
      <c r="L46" s="39">
        <v>1</v>
      </c>
      <c r="M46" s="22" t="s">
        <v>51</v>
      </c>
      <c r="N46" s="22" t="s">
        <v>51</v>
      </c>
      <c r="O46" s="22">
        <v>1</v>
      </c>
      <c r="P46" s="38">
        <f t="shared" si="19"/>
        <v>100</v>
      </c>
      <c r="Q46" s="38">
        <f t="shared" ref="Q46" si="29">E46*X46/100</f>
        <v>14.58</v>
      </c>
      <c r="R46" s="39">
        <f t="shared" ref="R46" si="30">IF(E46=0, 0,100/E46*Q46)</f>
        <v>18</v>
      </c>
      <c r="S46" s="22">
        <v>4</v>
      </c>
      <c r="T46" s="22">
        <f t="shared" ref="T46:T47" si="31">IF(E46=0, 0,100/E46*S46)</f>
        <v>4.9382716049382713</v>
      </c>
      <c r="U46" s="22" t="s">
        <v>51</v>
      </c>
      <c r="V46" s="22">
        <v>2</v>
      </c>
      <c r="W46" s="22">
        <v>2</v>
      </c>
      <c r="X46" s="17">
        <f t="shared" ref="X46" si="32">IF(AND(F46&lt;=1),5,IF(AND(F46&gt;1,F46&lt;=3),8,IF(AND(F46&gt;3,F46&lt;=6),12,IF(AND(F46&gt;6,F46&lt;=9),15,IF(AND(F46&gt;9,F46&lt;=12),18,IF(AND(F46&gt;12),20,))))))</f>
        <v>18</v>
      </c>
    </row>
    <row r="47" spans="1:24" s="13" customFormat="1" ht="15" x14ac:dyDescent="0.25">
      <c r="A47" s="23"/>
      <c r="B47" s="6" t="s">
        <v>146</v>
      </c>
      <c r="C47" s="38">
        <v>9.0719999999999992</v>
      </c>
      <c r="D47" s="23">
        <v>86</v>
      </c>
      <c r="E47" s="7">
        <v>74</v>
      </c>
      <c r="F47" s="2">
        <v>8.1569664902998245</v>
      </c>
      <c r="G47" s="38">
        <v>7</v>
      </c>
      <c r="H47" s="25">
        <f t="shared" si="1"/>
        <v>8.1395348837209305</v>
      </c>
      <c r="I47" s="22">
        <v>1</v>
      </c>
      <c r="J47" s="22">
        <v>4</v>
      </c>
      <c r="K47" s="22">
        <v>2</v>
      </c>
      <c r="L47" s="39">
        <v>5</v>
      </c>
      <c r="M47" s="22"/>
      <c r="N47" s="22">
        <v>4</v>
      </c>
      <c r="O47" s="22">
        <v>1</v>
      </c>
      <c r="P47" s="38">
        <f t="shared" si="19"/>
        <v>71.428571428571431</v>
      </c>
      <c r="Q47" s="38">
        <v>11.1</v>
      </c>
      <c r="R47" s="39">
        <v>15</v>
      </c>
      <c r="S47" s="22">
        <v>7</v>
      </c>
      <c r="T47" s="22">
        <f t="shared" si="31"/>
        <v>9.4594594594594597</v>
      </c>
      <c r="U47" s="22">
        <v>1</v>
      </c>
      <c r="V47" s="22">
        <v>4</v>
      </c>
      <c r="W47" s="22">
        <v>2</v>
      </c>
      <c r="X47" s="17"/>
    </row>
    <row r="48" spans="1:24" ht="15" x14ac:dyDescent="0.25">
      <c r="A48" s="23"/>
      <c r="B48" s="6" t="s">
        <v>113</v>
      </c>
      <c r="C48" s="38">
        <v>24.2</v>
      </c>
      <c r="D48" s="23">
        <v>27</v>
      </c>
      <c r="E48" s="7">
        <v>41</v>
      </c>
      <c r="F48" s="2">
        <f t="shared" si="0"/>
        <v>1.694214876033058</v>
      </c>
      <c r="G48" s="38">
        <v>2</v>
      </c>
      <c r="H48" s="25">
        <f t="shared" si="1"/>
        <v>7.4074074074074074</v>
      </c>
      <c r="I48" s="22"/>
      <c r="J48" s="22">
        <v>1</v>
      </c>
      <c r="K48" s="22">
        <v>1</v>
      </c>
      <c r="L48" s="39">
        <v>1</v>
      </c>
      <c r="M48" s="22"/>
      <c r="N48" s="22"/>
      <c r="O48" s="22">
        <v>1</v>
      </c>
      <c r="P48" s="38">
        <f t="shared" si="19"/>
        <v>50</v>
      </c>
      <c r="Q48" s="38">
        <f t="shared" si="20"/>
        <v>3.28</v>
      </c>
      <c r="R48" s="39">
        <f t="shared" si="21"/>
        <v>7.9999999999999991</v>
      </c>
      <c r="S48" s="22">
        <v>3</v>
      </c>
      <c r="T48" s="22">
        <f t="shared" si="22"/>
        <v>7.3170731707317067</v>
      </c>
      <c r="U48" s="22"/>
      <c r="V48" s="22">
        <v>2</v>
      </c>
      <c r="W48" s="22">
        <v>1</v>
      </c>
      <c r="X48" s="17">
        <f t="shared" si="6"/>
        <v>8</v>
      </c>
    </row>
    <row r="49" spans="1:24" s="13" customFormat="1" ht="15" x14ac:dyDescent="0.25">
      <c r="A49" s="23"/>
      <c r="B49" s="6" t="s">
        <v>137</v>
      </c>
      <c r="C49" s="38">
        <v>8.8000000000000007</v>
      </c>
      <c r="D49" s="23"/>
      <c r="E49" s="7">
        <v>53</v>
      </c>
      <c r="F49" s="2">
        <f t="shared" si="0"/>
        <v>6.0227272727272725</v>
      </c>
      <c r="G49" s="38"/>
      <c r="H49" s="25"/>
      <c r="I49" s="22"/>
      <c r="J49" s="22"/>
      <c r="K49" s="22"/>
      <c r="L49" s="39"/>
      <c r="M49" s="22"/>
      <c r="N49" s="22"/>
      <c r="O49" s="22"/>
      <c r="P49" s="38"/>
      <c r="Q49" s="38">
        <f t="shared" si="20"/>
        <v>7.95</v>
      </c>
      <c r="R49" s="39">
        <f t="shared" si="21"/>
        <v>15</v>
      </c>
      <c r="S49" s="22">
        <v>3</v>
      </c>
      <c r="T49" s="22">
        <f t="shared" si="22"/>
        <v>5.6603773584905657</v>
      </c>
      <c r="U49" s="22" t="s">
        <v>51</v>
      </c>
      <c r="V49" s="22">
        <v>2</v>
      </c>
      <c r="W49" s="22">
        <v>1</v>
      </c>
      <c r="X49" s="17">
        <f t="shared" si="6"/>
        <v>15</v>
      </c>
    </row>
    <row r="50" spans="1:24" ht="15" x14ac:dyDescent="0.25">
      <c r="A50" s="23"/>
      <c r="B50" s="6" t="s">
        <v>35</v>
      </c>
      <c r="C50" s="38">
        <v>33.057000000000002</v>
      </c>
      <c r="D50" s="23">
        <v>29</v>
      </c>
      <c r="E50" s="7">
        <v>41</v>
      </c>
      <c r="F50" s="2">
        <f t="shared" si="0"/>
        <v>1.2402819372598843</v>
      </c>
      <c r="G50" s="38">
        <v>1</v>
      </c>
      <c r="H50" s="25">
        <f t="shared" si="1"/>
        <v>3.4482758620689653</v>
      </c>
      <c r="I50" s="22"/>
      <c r="J50" s="22" t="s">
        <v>51</v>
      </c>
      <c r="K50" s="22">
        <v>1</v>
      </c>
      <c r="L50" s="39">
        <v>1</v>
      </c>
      <c r="M50" s="22"/>
      <c r="N50" s="22" t="s">
        <v>51</v>
      </c>
      <c r="O50" s="22">
        <v>1</v>
      </c>
      <c r="P50" s="38">
        <f t="shared" si="19"/>
        <v>100</v>
      </c>
      <c r="Q50" s="38">
        <f t="shared" si="20"/>
        <v>3.28</v>
      </c>
      <c r="R50" s="39">
        <f t="shared" si="21"/>
        <v>7.9999999999999991</v>
      </c>
      <c r="S50" s="22">
        <v>3</v>
      </c>
      <c r="T50" s="22">
        <f t="shared" si="22"/>
        <v>7.3170731707317067</v>
      </c>
      <c r="U50" s="22"/>
      <c r="V50" s="22">
        <v>2</v>
      </c>
      <c r="W50" s="22">
        <v>1</v>
      </c>
      <c r="X50" s="17">
        <f t="shared" si="6"/>
        <v>8</v>
      </c>
    </row>
    <row r="51" spans="1:24" s="8" customFormat="1" ht="15" x14ac:dyDescent="0.25">
      <c r="A51" s="23">
        <v>10</v>
      </c>
      <c r="B51" s="30" t="s">
        <v>61</v>
      </c>
      <c r="C51" s="38"/>
      <c r="D51" s="23"/>
      <c r="E51" s="7"/>
      <c r="F51" s="2"/>
      <c r="G51" s="38"/>
      <c r="H51" s="25"/>
      <c r="I51" s="22"/>
      <c r="J51" s="22"/>
      <c r="K51" s="22"/>
      <c r="L51" s="39"/>
      <c r="M51" s="22"/>
      <c r="N51" s="22"/>
      <c r="O51" s="22"/>
      <c r="P51" s="38"/>
      <c r="Q51" s="38"/>
      <c r="R51" s="39"/>
      <c r="S51" s="22"/>
      <c r="T51" s="22"/>
      <c r="U51" s="22"/>
      <c r="V51" s="22"/>
      <c r="W51" s="22"/>
      <c r="X51" s="17">
        <f t="shared" si="6"/>
        <v>5</v>
      </c>
    </row>
    <row r="52" spans="1:24" ht="15" x14ac:dyDescent="0.25">
      <c r="A52" s="23"/>
      <c r="B52" s="6" t="s">
        <v>94</v>
      </c>
      <c r="C52" s="38">
        <v>36.35</v>
      </c>
      <c r="D52" s="23">
        <v>58</v>
      </c>
      <c r="E52" s="7">
        <v>149</v>
      </c>
      <c r="F52" s="2">
        <f t="shared" ref="F52:F80" si="33">E52/C52</f>
        <v>4.0990371389270974</v>
      </c>
      <c r="G52" s="38">
        <v>4</v>
      </c>
      <c r="H52" s="25">
        <f t="shared" ref="H52:H80" si="34">IF(D52=0, 0,100/D52*G52)</f>
        <v>6.8965517241379306</v>
      </c>
      <c r="I52" s="22" t="s">
        <v>51</v>
      </c>
      <c r="J52" s="22">
        <v>3</v>
      </c>
      <c r="K52" s="22">
        <v>1</v>
      </c>
      <c r="L52" s="39">
        <v>4</v>
      </c>
      <c r="M52" s="22">
        <v>1</v>
      </c>
      <c r="N52" s="22">
        <v>3</v>
      </c>
      <c r="O52" s="22">
        <v>1</v>
      </c>
      <c r="P52" s="38">
        <f t="shared" ref="P52:P65" si="35">IF(G52=0, 0,L52/G52*100)</f>
        <v>100</v>
      </c>
      <c r="Q52" s="38">
        <f t="shared" ref="Q52:Q65" si="36">E52*X52/100</f>
        <v>17.88</v>
      </c>
      <c r="R52" s="39">
        <f t="shared" ref="R52:R65" si="37">IF(E52=0, 0,100/E52*Q52)</f>
        <v>12</v>
      </c>
      <c r="S52" s="22">
        <v>10</v>
      </c>
      <c r="T52" s="22">
        <f t="shared" ref="T52:T65" si="38">IF(E52=0, 0,100/E52*S52)</f>
        <v>6.7114093959731544</v>
      </c>
      <c r="U52" s="22" t="s">
        <v>51</v>
      </c>
      <c r="V52" s="22">
        <v>8</v>
      </c>
      <c r="W52" s="22">
        <v>2</v>
      </c>
      <c r="X52" s="17">
        <f t="shared" si="6"/>
        <v>12</v>
      </c>
    </row>
    <row r="53" spans="1:24" ht="15" x14ac:dyDescent="0.25">
      <c r="A53" s="23">
        <v>11</v>
      </c>
      <c r="B53" s="30" t="s">
        <v>62</v>
      </c>
      <c r="C53" s="38"/>
      <c r="D53" s="23"/>
      <c r="E53" s="7"/>
      <c r="F53" s="2"/>
      <c r="G53" s="38"/>
      <c r="H53" s="25"/>
      <c r="I53" s="22"/>
      <c r="J53" s="22"/>
      <c r="K53" s="22"/>
      <c r="L53" s="39"/>
      <c r="M53" s="22"/>
      <c r="N53" s="22"/>
      <c r="O53" s="22"/>
      <c r="P53" s="38"/>
      <c r="Q53" s="38"/>
      <c r="R53" s="39"/>
      <c r="S53" s="22"/>
      <c r="T53" s="22"/>
      <c r="U53" s="22"/>
      <c r="V53" s="22"/>
      <c r="W53" s="22"/>
      <c r="X53" s="17">
        <f t="shared" si="6"/>
        <v>5</v>
      </c>
    </row>
    <row r="54" spans="1:24" s="8" customFormat="1" ht="15" x14ac:dyDescent="0.25">
      <c r="A54" s="23"/>
      <c r="B54" s="6" t="s">
        <v>36</v>
      </c>
      <c r="C54" s="38">
        <v>15.433</v>
      </c>
      <c r="D54" s="23">
        <v>30</v>
      </c>
      <c r="E54" s="7">
        <v>34</v>
      </c>
      <c r="F54" s="2">
        <f t="shared" si="33"/>
        <v>2.203071340633707</v>
      </c>
      <c r="G54" s="38">
        <v>2</v>
      </c>
      <c r="H54" s="25">
        <f t="shared" si="34"/>
        <v>6.666666666666667</v>
      </c>
      <c r="I54" s="22"/>
      <c r="J54" s="22">
        <v>1</v>
      </c>
      <c r="K54" s="22">
        <v>1</v>
      </c>
      <c r="L54" s="39">
        <f t="shared" ref="L54:L80" si="39">M54+N54+O54</f>
        <v>2</v>
      </c>
      <c r="M54" s="22"/>
      <c r="N54" s="22">
        <v>1</v>
      </c>
      <c r="O54" s="22">
        <v>1</v>
      </c>
      <c r="P54" s="38">
        <f t="shared" si="35"/>
        <v>100</v>
      </c>
      <c r="Q54" s="38">
        <f t="shared" si="36"/>
        <v>2.72</v>
      </c>
      <c r="R54" s="39">
        <f t="shared" si="37"/>
        <v>8.0000000000000018</v>
      </c>
      <c r="S54" s="22">
        <v>2</v>
      </c>
      <c r="T54" s="22">
        <f t="shared" si="38"/>
        <v>5.882352941176471</v>
      </c>
      <c r="U54" s="22"/>
      <c r="V54" s="22">
        <v>1</v>
      </c>
      <c r="W54" s="22">
        <v>1</v>
      </c>
      <c r="X54" s="17">
        <f t="shared" si="6"/>
        <v>8</v>
      </c>
    </row>
    <row r="55" spans="1:24" ht="15" x14ac:dyDescent="0.25">
      <c r="A55" s="23"/>
      <c r="B55" s="6" t="s">
        <v>37</v>
      </c>
      <c r="C55" s="38">
        <v>17.885999999999999</v>
      </c>
      <c r="D55" s="23">
        <v>39</v>
      </c>
      <c r="E55" s="7">
        <v>35</v>
      </c>
      <c r="F55" s="2">
        <f t="shared" si="33"/>
        <v>1.956837750195684</v>
      </c>
      <c r="G55" s="38">
        <v>3</v>
      </c>
      <c r="H55" s="25">
        <f t="shared" si="34"/>
        <v>7.6923076923076934</v>
      </c>
      <c r="I55" s="22"/>
      <c r="J55" s="22">
        <v>2</v>
      </c>
      <c r="K55" s="22">
        <v>1</v>
      </c>
      <c r="L55" s="39">
        <v>3</v>
      </c>
      <c r="M55" s="22"/>
      <c r="N55" s="22">
        <v>2</v>
      </c>
      <c r="O55" s="22">
        <v>1</v>
      </c>
      <c r="P55" s="38">
        <f t="shared" si="35"/>
        <v>100</v>
      </c>
      <c r="Q55" s="38">
        <f t="shared" si="36"/>
        <v>2.8</v>
      </c>
      <c r="R55" s="39">
        <f t="shared" si="37"/>
        <v>8</v>
      </c>
      <c r="S55" s="22">
        <v>2</v>
      </c>
      <c r="T55" s="22">
        <f t="shared" si="38"/>
        <v>5.7142857142857144</v>
      </c>
      <c r="U55" s="22"/>
      <c r="V55" s="22">
        <v>1</v>
      </c>
      <c r="W55" s="22">
        <v>1</v>
      </c>
      <c r="X55" s="17">
        <f t="shared" si="6"/>
        <v>8</v>
      </c>
    </row>
    <row r="56" spans="1:24" ht="15" x14ac:dyDescent="0.25">
      <c r="A56" s="23"/>
      <c r="B56" s="6" t="s">
        <v>95</v>
      </c>
      <c r="C56" s="38">
        <v>47.337000000000003</v>
      </c>
      <c r="D56" s="23">
        <v>77</v>
      </c>
      <c r="E56" s="7">
        <v>126</v>
      </c>
      <c r="F56" s="2">
        <f t="shared" si="33"/>
        <v>2.6617656378731223</v>
      </c>
      <c r="G56" s="38">
        <v>6</v>
      </c>
      <c r="H56" s="25">
        <f t="shared" si="34"/>
        <v>7.7922077922077921</v>
      </c>
      <c r="I56" s="22" t="s">
        <v>51</v>
      </c>
      <c r="J56" s="22">
        <v>4</v>
      </c>
      <c r="K56" s="22">
        <v>2</v>
      </c>
      <c r="L56" s="39">
        <v>6</v>
      </c>
      <c r="M56" s="22" t="s">
        <v>51</v>
      </c>
      <c r="N56" s="22">
        <v>4</v>
      </c>
      <c r="O56" s="22">
        <v>2</v>
      </c>
      <c r="P56" s="38">
        <f t="shared" si="35"/>
        <v>100</v>
      </c>
      <c r="Q56" s="38">
        <f t="shared" si="36"/>
        <v>10.08</v>
      </c>
      <c r="R56" s="39">
        <f t="shared" si="37"/>
        <v>8</v>
      </c>
      <c r="S56" s="22">
        <v>9</v>
      </c>
      <c r="T56" s="22">
        <f t="shared" si="38"/>
        <v>7.1428571428571423</v>
      </c>
      <c r="U56" s="22" t="s">
        <v>51</v>
      </c>
      <c r="V56" s="22">
        <v>7</v>
      </c>
      <c r="W56" s="22">
        <v>2</v>
      </c>
      <c r="X56" s="17">
        <f t="shared" si="6"/>
        <v>8</v>
      </c>
    </row>
    <row r="57" spans="1:24" ht="15" x14ac:dyDescent="0.25">
      <c r="A57" s="23">
        <v>12</v>
      </c>
      <c r="B57" s="30" t="s">
        <v>63</v>
      </c>
      <c r="C57" s="38"/>
      <c r="D57" s="23"/>
      <c r="E57" s="7"/>
      <c r="F57" s="2"/>
      <c r="G57" s="38"/>
      <c r="H57" s="25"/>
      <c r="I57" s="22"/>
      <c r="J57" s="22"/>
      <c r="K57" s="22"/>
      <c r="L57" s="39"/>
      <c r="M57" s="22"/>
      <c r="N57" s="22"/>
      <c r="O57" s="22"/>
      <c r="P57" s="38"/>
      <c r="Q57" s="38"/>
      <c r="R57" s="39"/>
      <c r="S57" s="22"/>
      <c r="T57" s="22"/>
      <c r="U57" s="22"/>
      <c r="V57" s="22"/>
      <c r="W57" s="22"/>
      <c r="X57" s="17">
        <f t="shared" si="6"/>
        <v>5</v>
      </c>
    </row>
    <row r="58" spans="1:24" ht="15" x14ac:dyDescent="0.25">
      <c r="A58" s="23"/>
      <c r="B58" s="6" t="s">
        <v>38</v>
      </c>
      <c r="C58" s="38">
        <v>11.352</v>
      </c>
      <c r="D58" s="23">
        <v>24</v>
      </c>
      <c r="E58" s="7">
        <v>39</v>
      </c>
      <c r="F58" s="2">
        <f t="shared" si="33"/>
        <v>3.4355179704016914</v>
      </c>
      <c r="G58" s="38">
        <v>2</v>
      </c>
      <c r="H58" s="25">
        <f t="shared" si="34"/>
        <v>8.3333333333333339</v>
      </c>
      <c r="I58" s="22"/>
      <c r="J58" s="22">
        <v>1</v>
      </c>
      <c r="K58" s="22">
        <v>1</v>
      </c>
      <c r="L58" s="39">
        <v>2</v>
      </c>
      <c r="M58" s="22"/>
      <c r="N58" s="22">
        <v>1</v>
      </c>
      <c r="O58" s="22">
        <v>1</v>
      </c>
      <c r="P58" s="38">
        <f t="shared" si="35"/>
        <v>100</v>
      </c>
      <c r="Q58" s="38">
        <f t="shared" si="36"/>
        <v>4.68</v>
      </c>
      <c r="R58" s="39">
        <f t="shared" si="37"/>
        <v>12</v>
      </c>
      <c r="S58" s="22">
        <v>2</v>
      </c>
      <c r="T58" s="22">
        <f t="shared" si="38"/>
        <v>5.1282051282051286</v>
      </c>
      <c r="U58" s="22"/>
      <c r="V58" s="22">
        <v>1</v>
      </c>
      <c r="W58" s="22">
        <v>1</v>
      </c>
      <c r="X58" s="17">
        <f t="shared" si="6"/>
        <v>12</v>
      </c>
    </row>
    <row r="59" spans="1:24" ht="15" x14ac:dyDescent="0.25">
      <c r="A59" s="23"/>
      <c r="B59" s="6" t="s">
        <v>96</v>
      </c>
      <c r="C59" s="38">
        <v>15.13</v>
      </c>
      <c r="D59" s="23">
        <v>17</v>
      </c>
      <c r="E59" s="7">
        <v>64</v>
      </c>
      <c r="F59" s="2">
        <f t="shared" si="33"/>
        <v>4.2300066093853266</v>
      </c>
      <c r="G59" s="38">
        <v>1</v>
      </c>
      <c r="H59" s="25">
        <f t="shared" si="34"/>
        <v>5.882352941176471</v>
      </c>
      <c r="I59" s="22"/>
      <c r="J59" s="22" t="s">
        <v>51</v>
      </c>
      <c r="K59" s="22">
        <v>1</v>
      </c>
      <c r="L59" s="39">
        <v>1</v>
      </c>
      <c r="M59" s="22"/>
      <c r="N59" s="22" t="s">
        <v>51</v>
      </c>
      <c r="O59" s="22">
        <v>1</v>
      </c>
      <c r="P59" s="38">
        <f t="shared" si="35"/>
        <v>100</v>
      </c>
      <c r="Q59" s="38">
        <f t="shared" si="36"/>
        <v>7.68</v>
      </c>
      <c r="R59" s="39">
        <f t="shared" si="37"/>
        <v>12</v>
      </c>
      <c r="S59" s="22">
        <v>5</v>
      </c>
      <c r="T59" s="22">
        <f t="shared" si="38"/>
        <v>7.8125</v>
      </c>
      <c r="U59" s="22"/>
      <c r="V59" s="22">
        <v>4</v>
      </c>
      <c r="W59" s="22">
        <v>1</v>
      </c>
      <c r="X59" s="17">
        <f t="shared" si="6"/>
        <v>12</v>
      </c>
    </row>
    <row r="60" spans="1:24" ht="15" x14ac:dyDescent="0.25">
      <c r="A60" s="23">
        <v>13</v>
      </c>
      <c r="B60" s="30" t="s">
        <v>64</v>
      </c>
      <c r="C60" s="38"/>
      <c r="D60" s="23"/>
      <c r="E60" s="7"/>
      <c r="F60" s="2"/>
      <c r="G60" s="38"/>
      <c r="H60" s="25"/>
      <c r="I60" s="22"/>
      <c r="J60" s="22"/>
      <c r="K60" s="22"/>
      <c r="L60" s="39"/>
      <c r="M60" s="22"/>
      <c r="N60" s="22"/>
      <c r="O60" s="22"/>
      <c r="P60" s="38"/>
      <c r="Q60" s="38"/>
      <c r="R60" s="39"/>
      <c r="S60" s="22"/>
      <c r="T60" s="22"/>
      <c r="U60" s="22"/>
      <c r="V60" s="22"/>
      <c r="W60" s="22"/>
      <c r="X60" s="17">
        <f t="shared" si="6"/>
        <v>5</v>
      </c>
    </row>
    <row r="61" spans="1:24" ht="15" x14ac:dyDescent="0.25">
      <c r="A61" s="23"/>
      <c r="B61" s="6" t="s">
        <v>39</v>
      </c>
      <c r="C61" s="38">
        <v>9.0150000000000006</v>
      </c>
      <c r="D61" s="23">
        <v>28</v>
      </c>
      <c r="E61" s="7">
        <v>33</v>
      </c>
      <c r="F61" s="2">
        <f t="shared" si="33"/>
        <v>3.6605657237936771</v>
      </c>
      <c r="G61" s="38">
        <v>2</v>
      </c>
      <c r="H61" s="25">
        <f t="shared" si="34"/>
        <v>7.1428571428571432</v>
      </c>
      <c r="I61" s="22"/>
      <c r="J61" s="22">
        <v>1</v>
      </c>
      <c r="K61" s="22">
        <v>1</v>
      </c>
      <c r="L61" s="39">
        <f t="shared" si="39"/>
        <v>2</v>
      </c>
      <c r="M61" s="22"/>
      <c r="N61" s="22">
        <v>1</v>
      </c>
      <c r="O61" s="22">
        <v>1</v>
      </c>
      <c r="P61" s="38">
        <f t="shared" si="35"/>
        <v>100</v>
      </c>
      <c r="Q61" s="38">
        <f t="shared" si="36"/>
        <v>3.96</v>
      </c>
      <c r="R61" s="39">
        <f t="shared" si="37"/>
        <v>12</v>
      </c>
      <c r="S61" s="22">
        <v>3</v>
      </c>
      <c r="T61" s="22">
        <f t="shared" si="38"/>
        <v>9.0909090909090899</v>
      </c>
      <c r="U61" s="22"/>
      <c r="V61" s="22">
        <v>2</v>
      </c>
      <c r="W61" s="22">
        <v>1</v>
      </c>
      <c r="X61" s="17">
        <f t="shared" si="6"/>
        <v>12</v>
      </c>
    </row>
    <row r="62" spans="1:24" ht="15" x14ac:dyDescent="0.25">
      <c r="A62" s="23"/>
      <c r="B62" s="6" t="s">
        <v>40</v>
      </c>
      <c r="C62" s="38">
        <v>46.174999999999997</v>
      </c>
      <c r="D62" s="23">
        <v>45</v>
      </c>
      <c r="E62" s="7">
        <v>58</v>
      </c>
      <c r="F62" s="2">
        <f t="shared" si="33"/>
        <v>1.2560909583107742</v>
      </c>
      <c r="G62" s="38">
        <v>2</v>
      </c>
      <c r="H62" s="25">
        <f t="shared" si="34"/>
        <v>4.4444444444444446</v>
      </c>
      <c r="I62" s="22" t="s">
        <v>51</v>
      </c>
      <c r="J62" s="22">
        <v>1</v>
      </c>
      <c r="K62" s="22">
        <v>1</v>
      </c>
      <c r="L62" s="39">
        <v>2</v>
      </c>
      <c r="M62" s="22">
        <v>1</v>
      </c>
      <c r="N62" s="22">
        <v>1</v>
      </c>
      <c r="O62" s="22">
        <v>1</v>
      </c>
      <c r="P62" s="38">
        <f t="shared" si="35"/>
        <v>100</v>
      </c>
      <c r="Q62" s="38">
        <f t="shared" si="36"/>
        <v>4.6399999999999997</v>
      </c>
      <c r="R62" s="39">
        <f t="shared" si="37"/>
        <v>7.9999999999999991</v>
      </c>
      <c r="S62" s="22">
        <v>4</v>
      </c>
      <c r="T62" s="22">
        <f t="shared" si="38"/>
        <v>6.8965517241379306</v>
      </c>
      <c r="U62" s="22"/>
      <c r="V62" s="22">
        <v>3</v>
      </c>
      <c r="W62" s="22">
        <v>1</v>
      </c>
      <c r="X62" s="17">
        <f t="shared" si="6"/>
        <v>8</v>
      </c>
    </row>
    <row r="63" spans="1:24" ht="15" x14ac:dyDescent="0.25">
      <c r="A63" s="23">
        <v>14</v>
      </c>
      <c r="B63" s="30" t="s">
        <v>65</v>
      </c>
      <c r="C63" s="38"/>
      <c r="D63" s="23"/>
      <c r="E63" s="7"/>
      <c r="F63" s="2"/>
      <c r="G63" s="38"/>
      <c r="H63" s="25"/>
      <c r="I63" s="22"/>
      <c r="J63" s="22"/>
      <c r="K63" s="22"/>
      <c r="L63" s="39"/>
      <c r="M63" s="22"/>
      <c r="N63" s="22"/>
      <c r="O63" s="22"/>
      <c r="P63" s="38"/>
      <c r="Q63" s="38"/>
      <c r="R63" s="39"/>
      <c r="S63" s="22"/>
      <c r="T63" s="22"/>
      <c r="U63" s="22"/>
      <c r="V63" s="22"/>
      <c r="W63" s="22"/>
      <c r="X63" s="17">
        <f t="shared" si="6"/>
        <v>5</v>
      </c>
    </row>
    <row r="64" spans="1:24" ht="15" x14ac:dyDescent="0.25">
      <c r="A64" s="23"/>
      <c r="B64" s="6" t="s">
        <v>41</v>
      </c>
      <c r="C64" s="38">
        <v>23.91</v>
      </c>
      <c r="D64" s="23">
        <v>65</v>
      </c>
      <c r="E64" s="7">
        <v>66</v>
      </c>
      <c r="F64" s="2">
        <f t="shared" si="33"/>
        <v>2.7603513174404015</v>
      </c>
      <c r="G64" s="38">
        <v>5</v>
      </c>
      <c r="H64" s="25">
        <f t="shared" si="34"/>
        <v>7.6923076923076925</v>
      </c>
      <c r="I64" s="22"/>
      <c r="J64" s="22">
        <v>4</v>
      </c>
      <c r="K64" s="22">
        <v>1</v>
      </c>
      <c r="L64" s="39">
        <v>5</v>
      </c>
      <c r="M64" s="22"/>
      <c r="N64" s="22">
        <v>4</v>
      </c>
      <c r="O64" s="22">
        <v>1</v>
      </c>
      <c r="P64" s="38">
        <f t="shared" si="35"/>
        <v>100</v>
      </c>
      <c r="Q64" s="38">
        <f t="shared" si="36"/>
        <v>5.28</v>
      </c>
      <c r="R64" s="39">
        <f t="shared" si="37"/>
        <v>8</v>
      </c>
      <c r="S64" s="22">
        <v>5</v>
      </c>
      <c r="T64" s="22">
        <f t="shared" si="38"/>
        <v>7.5757575757575761</v>
      </c>
      <c r="U64" s="22"/>
      <c r="V64" s="22">
        <v>4</v>
      </c>
      <c r="W64" s="22">
        <v>1</v>
      </c>
      <c r="X64" s="17">
        <f t="shared" si="6"/>
        <v>8</v>
      </c>
    </row>
    <row r="65" spans="1:24" ht="15" x14ac:dyDescent="0.25">
      <c r="A65" s="23"/>
      <c r="B65" s="6" t="s">
        <v>50</v>
      </c>
      <c r="C65" s="38">
        <v>3.9</v>
      </c>
      <c r="D65" s="23">
        <v>42</v>
      </c>
      <c r="E65" s="7">
        <v>42</v>
      </c>
      <c r="F65" s="2">
        <f t="shared" si="33"/>
        <v>10.76923076923077</v>
      </c>
      <c r="G65" s="38">
        <v>7</v>
      </c>
      <c r="H65" s="25">
        <f t="shared" si="34"/>
        <v>16.666666666666668</v>
      </c>
      <c r="I65" s="22">
        <v>1</v>
      </c>
      <c r="J65" s="22">
        <v>4</v>
      </c>
      <c r="K65" s="22">
        <v>2</v>
      </c>
      <c r="L65" s="39">
        <v>7</v>
      </c>
      <c r="M65" s="22">
        <v>1</v>
      </c>
      <c r="N65" s="22">
        <v>4</v>
      </c>
      <c r="O65" s="22">
        <v>2</v>
      </c>
      <c r="P65" s="38">
        <f t="shared" si="35"/>
        <v>100</v>
      </c>
      <c r="Q65" s="38">
        <f t="shared" si="36"/>
        <v>7.56</v>
      </c>
      <c r="R65" s="39">
        <f t="shared" si="37"/>
        <v>18</v>
      </c>
      <c r="S65" s="22">
        <v>7</v>
      </c>
      <c r="T65" s="22">
        <f t="shared" si="38"/>
        <v>16.666666666666668</v>
      </c>
      <c r="U65" s="22">
        <v>1</v>
      </c>
      <c r="V65" s="22">
        <v>4</v>
      </c>
      <c r="W65" s="22">
        <v>2</v>
      </c>
      <c r="X65" s="17">
        <f t="shared" si="6"/>
        <v>18</v>
      </c>
    </row>
    <row r="66" spans="1:24" ht="15" x14ac:dyDescent="0.25">
      <c r="A66" s="23">
        <v>15</v>
      </c>
      <c r="B66" s="30" t="s">
        <v>66</v>
      </c>
      <c r="C66" s="38"/>
      <c r="D66" s="23"/>
      <c r="E66" s="7"/>
      <c r="F66" s="2"/>
      <c r="G66" s="38"/>
      <c r="H66" s="25"/>
      <c r="I66" s="22"/>
      <c r="J66" s="22"/>
      <c r="K66" s="22"/>
      <c r="L66" s="39"/>
      <c r="M66" s="22"/>
      <c r="N66" s="22"/>
      <c r="O66" s="22"/>
      <c r="P66" s="38"/>
      <c r="Q66" s="38"/>
      <c r="R66" s="39"/>
      <c r="S66" s="22"/>
      <c r="T66" s="22"/>
      <c r="U66" s="22"/>
      <c r="V66" s="22"/>
      <c r="W66" s="22"/>
      <c r="X66" s="17">
        <f t="shared" si="6"/>
        <v>5</v>
      </c>
    </row>
    <row r="67" spans="1:24" ht="15" x14ac:dyDescent="0.25">
      <c r="A67" s="23"/>
      <c r="B67" s="6" t="s">
        <v>42</v>
      </c>
      <c r="C67" s="38">
        <v>97.77</v>
      </c>
      <c r="D67" s="23">
        <v>61</v>
      </c>
      <c r="E67" s="7">
        <v>42</v>
      </c>
      <c r="F67" s="2">
        <f t="shared" si="33"/>
        <v>0.4295796256520405</v>
      </c>
      <c r="G67" s="38">
        <v>3</v>
      </c>
      <c r="H67" s="25">
        <f t="shared" si="34"/>
        <v>4.918032786885246</v>
      </c>
      <c r="I67" s="22"/>
      <c r="J67" s="22">
        <v>2</v>
      </c>
      <c r="K67" s="22">
        <v>1</v>
      </c>
      <c r="L67" s="39" t="s">
        <v>51</v>
      </c>
      <c r="M67" s="22"/>
      <c r="N67" s="22" t="s">
        <v>51</v>
      </c>
      <c r="O67" s="22"/>
      <c r="P67" s="38">
        <v>0</v>
      </c>
      <c r="Q67" s="38">
        <f t="shared" ref="Q67:Q84" si="40">E67*X67/100</f>
        <v>2.1</v>
      </c>
      <c r="R67" s="39">
        <f t="shared" ref="R67:R84" si="41">IF(E67=0, 0,100/E67*Q67)</f>
        <v>5</v>
      </c>
      <c r="S67" s="22">
        <v>2</v>
      </c>
      <c r="T67" s="22">
        <f t="shared" ref="T67:T86" si="42">IF(E67=0, 0,100/E67*S67)</f>
        <v>4.7619047619047619</v>
      </c>
      <c r="U67" s="22"/>
      <c r="V67" s="22">
        <v>1</v>
      </c>
      <c r="W67" s="22">
        <v>1</v>
      </c>
      <c r="X67" s="17">
        <f t="shared" si="6"/>
        <v>5</v>
      </c>
    </row>
    <row r="68" spans="1:24" ht="15" x14ac:dyDescent="0.25">
      <c r="A68" s="23">
        <v>16</v>
      </c>
      <c r="B68" s="30" t="s">
        <v>67</v>
      </c>
      <c r="C68" s="38"/>
      <c r="D68" s="23"/>
      <c r="E68" s="7"/>
      <c r="F68" s="2"/>
      <c r="G68" s="38"/>
      <c r="H68" s="25"/>
      <c r="I68" s="22"/>
      <c r="J68" s="22"/>
      <c r="K68" s="22"/>
      <c r="L68" s="39"/>
      <c r="M68" s="22"/>
      <c r="N68" s="22"/>
      <c r="O68" s="22"/>
      <c r="P68" s="38"/>
      <c r="Q68" s="38"/>
      <c r="R68" s="39"/>
      <c r="S68" s="22"/>
      <c r="T68" s="22"/>
      <c r="U68" s="22"/>
      <c r="V68" s="22"/>
      <c r="W68" s="22"/>
      <c r="X68" s="17">
        <f t="shared" ref="X68:X84" si="43">IF(AND(F68&lt;=1),5,IF(AND(F68&gt;1,F68&lt;=3),8,IF(AND(F68&gt;3,F68&lt;=6),12,IF(AND(F68&gt;6,F68&lt;=9),15,IF(AND(F68&gt;9,F68&lt;=12),18,IF(AND(F68&gt;12),20,))))))</f>
        <v>5</v>
      </c>
    </row>
    <row r="69" spans="1:24" ht="15" x14ac:dyDescent="0.25">
      <c r="A69" s="23"/>
      <c r="B69" s="6" t="s">
        <v>78</v>
      </c>
      <c r="C69" s="38">
        <v>44.311</v>
      </c>
      <c r="D69" s="23">
        <v>136</v>
      </c>
      <c r="E69" s="7">
        <v>152</v>
      </c>
      <c r="F69" s="2">
        <f t="shared" si="33"/>
        <v>3.430299474171199</v>
      </c>
      <c r="G69" s="38">
        <v>10</v>
      </c>
      <c r="H69" s="25">
        <f t="shared" si="34"/>
        <v>7.3529411764705888</v>
      </c>
      <c r="I69" s="22">
        <v>1</v>
      </c>
      <c r="J69" s="22">
        <v>7</v>
      </c>
      <c r="K69" s="22">
        <v>2</v>
      </c>
      <c r="L69" s="39">
        <f t="shared" si="39"/>
        <v>7</v>
      </c>
      <c r="M69" s="22"/>
      <c r="N69" s="22">
        <v>6</v>
      </c>
      <c r="O69" s="22">
        <v>1</v>
      </c>
      <c r="P69" s="38">
        <f t="shared" ref="P69:P86" si="44">IF(G69=0, 0,L69/G69*100)</f>
        <v>70</v>
      </c>
      <c r="Q69" s="38">
        <f t="shared" si="40"/>
        <v>18.239999999999998</v>
      </c>
      <c r="R69" s="39">
        <f t="shared" si="41"/>
        <v>12</v>
      </c>
      <c r="S69" s="22">
        <v>14</v>
      </c>
      <c r="T69" s="22">
        <f t="shared" si="42"/>
        <v>9.2105263157894743</v>
      </c>
      <c r="U69" s="22">
        <v>2</v>
      </c>
      <c r="V69" s="22">
        <v>9</v>
      </c>
      <c r="W69" s="22">
        <v>3</v>
      </c>
      <c r="X69" s="17">
        <f t="shared" si="43"/>
        <v>12</v>
      </c>
    </row>
    <row r="70" spans="1:24" ht="15" x14ac:dyDescent="0.25">
      <c r="A70" s="23"/>
      <c r="B70" s="6" t="s">
        <v>43</v>
      </c>
      <c r="C70" s="38">
        <v>13.62</v>
      </c>
      <c r="D70" s="23">
        <v>81</v>
      </c>
      <c r="E70" s="7">
        <v>83</v>
      </c>
      <c r="F70" s="2">
        <f t="shared" si="33"/>
        <v>6.0939794419970639</v>
      </c>
      <c r="G70" s="38">
        <v>4</v>
      </c>
      <c r="H70" s="25">
        <f t="shared" si="34"/>
        <v>4.9382716049382713</v>
      </c>
      <c r="I70" s="22"/>
      <c r="J70" s="22">
        <v>3</v>
      </c>
      <c r="K70" s="22">
        <v>1</v>
      </c>
      <c r="L70" s="39">
        <v>2</v>
      </c>
      <c r="M70" s="22"/>
      <c r="N70" s="22">
        <v>2</v>
      </c>
      <c r="O70" s="22" t="s">
        <v>51</v>
      </c>
      <c r="P70" s="38">
        <f t="shared" si="44"/>
        <v>50</v>
      </c>
      <c r="Q70" s="38">
        <f t="shared" si="40"/>
        <v>12.45</v>
      </c>
      <c r="R70" s="39">
        <f t="shared" si="41"/>
        <v>15</v>
      </c>
      <c r="S70" s="22">
        <v>3</v>
      </c>
      <c r="T70" s="22">
        <f t="shared" si="42"/>
        <v>3.6144578313253017</v>
      </c>
      <c r="U70" s="22"/>
      <c r="V70" s="22">
        <v>2</v>
      </c>
      <c r="W70" s="22">
        <v>1</v>
      </c>
      <c r="X70" s="17">
        <f t="shared" si="43"/>
        <v>15</v>
      </c>
    </row>
    <row r="71" spans="1:24" ht="15" x14ac:dyDescent="0.25">
      <c r="A71" s="23"/>
      <c r="B71" s="6" t="s">
        <v>44</v>
      </c>
      <c r="C71" s="38">
        <v>115.03400000000001</v>
      </c>
      <c r="D71" s="23">
        <v>194</v>
      </c>
      <c r="E71" s="7">
        <v>210</v>
      </c>
      <c r="F71" s="2">
        <f t="shared" si="33"/>
        <v>1.8255472295147521</v>
      </c>
      <c r="G71" s="38">
        <v>15</v>
      </c>
      <c r="H71" s="25">
        <f t="shared" si="34"/>
        <v>7.7319587628865971</v>
      </c>
      <c r="I71" s="22">
        <v>1</v>
      </c>
      <c r="J71" s="22">
        <v>11</v>
      </c>
      <c r="K71" s="22">
        <v>3</v>
      </c>
      <c r="L71" s="39">
        <f t="shared" si="39"/>
        <v>15</v>
      </c>
      <c r="M71" s="22">
        <v>1</v>
      </c>
      <c r="N71" s="22">
        <v>11</v>
      </c>
      <c r="O71" s="22">
        <v>3</v>
      </c>
      <c r="P71" s="38">
        <f t="shared" si="44"/>
        <v>100</v>
      </c>
      <c r="Q71" s="38">
        <f t="shared" si="40"/>
        <v>16.8</v>
      </c>
      <c r="R71" s="39">
        <f t="shared" si="41"/>
        <v>8</v>
      </c>
      <c r="S71" s="22">
        <v>16</v>
      </c>
      <c r="T71" s="22">
        <f t="shared" si="42"/>
        <v>7.6190476190476186</v>
      </c>
      <c r="U71" s="22" t="s">
        <v>51</v>
      </c>
      <c r="V71" s="22">
        <v>12</v>
      </c>
      <c r="W71" s="22">
        <v>4</v>
      </c>
      <c r="X71" s="17">
        <f t="shared" si="43"/>
        <v>8</v>
      </c>
    </row>
    <row r="72" spans="1:24" ht="15" x14ac:dyDescent="0.25">
      <c r="A72" s="23">
        <v>17</v>
      </c>
      <c r="B72" s="30" t="s">
        <v>68</v>
      </c>
      <c r="C72" s="38"/>
      <c r="D72" s="23"/>
      <c r="E72" s="7"/>
      <c r="F72" s="2"/>
      <c r="G72" s="38"/>
      <c r="H72" s="25"/>
      <c r="I72" s="22"/>
      <c r="J72" s="22"/>
      <c r="K72" s="22"/>
      <c r="L72" s="39"/>
      <c r="M72" s="22"/>
      <c r="N72" s="22"/>
      <c r="O72" s="22"/>
      <c r="P72" s="38"/>
      <c r="Q72" s="38"/>
      <c r="R72" s="39"/>
      <c r="S72" s="22"/>
      <c r="T72" s="22"/>
      <c r="U72" s="22"/>
      <c r="V72" s="22"/>
      <c r="W72" s="22"/>
      <c r="X72" s="17">
        <f t="shared" si="43"/>
        <v>5</v>
      </c>
    </row>
    <row r="73" spans="1:24" ht="15" x14ac:dyDescent="0.25">
      <c r="A73" s="23"/>
      <c r="B73" s="6" t="s">
        <v>45</v>
      </c>
      <c r="C73" s="38">
        <v>137.99</v>
      </c>
      <c r="D73" s="23">
        <v>152</v>
      </c>
      <c r="E73" s="7">
        <v>193</v>
      </c>
      <c r="F73" s="2">
        <f t="shared" si="33"/>
        <v>1.3986520762374084</v>
      </c>
      <c r="G73" s="38">
        <v>12</v>
      </c>
      <c r="H73" s="25">
        <f t="shared" si="34"/>
        <v>7.8947368421052637</v>
      </c>
      <c r="I73" s="22">
        <v>1</v>
      </c>
      <c r="J73" s="22">
        <v>8</v>
      </c>
      <c r="K73" s="22">
        <v>3</v>
      </c>
      <c r="L73" s="39">
        <f t="shared" si="39"/>
        <v>12</v>
      </c>
      <c r="M73" s="22">
        <v>1</v>
      </c>
      <c r="N73" s="22">
        <v>8</v>
      </c>
      <c r="O73" s="22">
        <v>3</v>
      </c>
      <c r="P73" s="38">
        <f t="shared" si="44"/>
        <v>100</v>
      </c>
      <c r="Q73" s="38">
        <f t="shared" si="40"/>
        <v>15.44</v>
      </c>
      <c r="R73" s="39">
        <f t="shared" si="41"/>
        <v>7.9999999999999991</v>
      </c>
      <c r="S73" s="22">
        <v>15</v>
      </c>
      <c r="T73" s="22">
        <f t="shared" si="42"/>
        <v>7.7720207253886002</v>
      </c>
      <c r="U73" s="22">
        <v>1</v>
      </c>
      <c r="V73" s="22">
        <v>11</v>
      </c>
      <c r="W73" s="22">
        <v>3</v>
      </c>
      <c r="X73" s="17">
        <f t="shared" si="43"/>
        <v>8</v>
      </c>
    </row>
    <row r="74" spans="1:24" ht="15" x14ac:dyDescent="0.25">
      <c r="A74" s="23">
        <v>18</v>
      </c>
      <c r="B74" s="30" t="s">
        <v>69</v>
      </c>
      <c r="C74" s="38"/>
      <c r="D74" s="23"/>
      <c r="E74" s="7"/>
      <c r="F74" s="2"/>
      <c r="G74" s="38"/>
      <c r="H74" s="25"/>
      <c r="I74" s="22"/>
      <c r="J74" s="22"/>
      <c r="K74" s="22"/>
      <c r="L74" s="39"/>
      <c r="M74" s="22"/>
      <c r="N74" s="22"/>
      <c r="O74" s="22"/>
      <c r="P74" s="38"/>
      <c r="Q74" s="38"/>
      <c r="R74" s="39"/>
      <c r="S74" s="22"/>
      <c r="T74" s="22"/>
      <c r="U74" s="22"/>
      <c r="V74" s="22"/>
      <c r="W74" s="22"/>
      <c r="X74" s="17">
        <f t="shared" si="43"/>
        <v>5</v>
      </c>
    </row>
    <row r="75" spans="1:24" ht="15" x14ac:dyDescent="0.25">
      <c r="A75" s="23"/>
      <c r="B75" s="6" t="s">
        <v>46</v>
      </c>
      <c r="C75" s="38">
        <v>41.043999999999997</v>
      </c>
      <c r="D75" s="23">
        <v>366</v>
      </c>
      <c r="E75" s="7">
        <v>366</v>
      </c>
      <c r="F75" s="2">
        <f t="shared" si="33"/>
        <v>8.9172595263619545</v>
      </c>
      <c r="G75" s="38">
        <v>14</v>
      </c>
      <c r="H75" s="25">
        <f t="shared" si="34"/>
        <v>3.8251366120218582</v>
      </c>
      <c r="I75" s="22">
        <v>2</v>
      </c>
      <c r="J75" s="22">
        <v>9</v>
      </c>
      <c r="K75" s="22">
        <v>3</v>
      </c>
      <c r="L75" s="39">
        <v>9</v>
      </c>
      <c r="M75" s="22" t="s">
        <v>51</v>
      </c>
      <c r="N75" s="22">
        <v>9</v>
      </c>
      <c r="O75" s="22"/>
      <c r="P75" s="38">
        <f t="shared" si="44"/>
        <v>64.285714285714292</v>
      </c>
      <c r="Q75" s="38">
        <f t="shared" si="40"/>
        <v>54.9</v>
      </c>
      <c r="R75" s="39">
        <f t="shared" si="41"/>
        <v>15.000000000000002</v>
      </c>
      <c r="S75" s="22">
        <v>14</v>
      </c>
      <c r="T75" s="22">
        <f t="shared" si="42"/>
        <v>3.8251366120218582</v>
      </c>
      <c r="U75" s="22">
        <v>2</v>
      </c>
      <c r="V75" s="22">
        <v>9</v>
      </c>
      <c r="W75" s="22">
        <v>3</v>
      </c>
      <c r="X75" s="17">
        <f t="shared" si="43"/>
        <v>15</v>
      </c>
    </row>
    <row r="76" spans="1:24" s="13" customFormat="1" ht="15" x14ac:dyDescent="0.25">
      <c r="A76" s="23"/>
      <c r="B76" s="6" t="s">
        <v>135</v>
      </c>
      <c r="C76" s="38">
        <v>3.95</v>
      </c>
      <c r="D76" s="23"/>
      <c r="E76" s="7">
        <v>33</v>
      </c>
      <c r="F76" s="2">
        <f t="shared" ref="F76" si="45">E76/C76</f>
        <v>8.3544303797468356</v>
      </c>
      <c r="G76" s="38"/>
      <c r="H76" s="25"/>
      <c r="I76" s="22"/>
      <c r="J76" s="22"/>
      <c r="K76" s="22"/>
      <c r="L76" s="39"/>
      <c r="M76" s="22"/>
      <c r="N76" s="22"/>
      <c r="O76" s="22"/>
      <c r="P76" s="38"/>
      <c r="Q76" s="38">
        <f t="shared" si="40"/>
        <v>4.95</v>
      </c>
      <c r="R76" s="39">
        <f t="shared" si="41"/>
        <v>15</v>
      </c>
      <c r="S76" s="22">
        <v>4</v>
      </c>
      <c r="T76" s="22"/>
      <c r="U76" s="22"/>
      <c r="V76" s="22">
        <v>3</v>
      </c>
      <c r="W76" s="22">
        <v>1</v>
      </c>
      <c r="X76" s="17">
        <f t="shared" si="43"/>
        <v>15</v>
      </c>
    </row>
    <row r="77" spans="1:24" ht="15" x14ac:dyDescent="0.25">
      <c r="A77" s="23"/>
      <c r="B77" s="6" t="s">
        <v>47</v>
      </c>
      <c r="C77" s="38">
        <v>118.479</v>
      </c>
      <c r="D77" s="23">
        <v>191</v>
      </c>
      <c r="E77" s="7">
        <v>223</v>
      </c>
      <c r="F77" s="2">
        <f t="shared" si="33"/>
        <v>1.8821900927590545</v>
      </c>
      <c r="G77" s="38">
        <v>15</v>
      </c>
      <c r="H77" s="25">
        <f t="shared" si="34"/>
        <v>7.8534031413612562</v>
      </c>
      <c r="I77" s="22">
        <v>2</v>
      </c>
      <c r="J77" s="22">
        <v>10</v>
      </c>
      <c r="K77" s="22">
        <v>3</v>
      </c>
      <c r="L77" s="39">
        <v>15</v>
      </c>
      <c r="M77" s="22">
        <v>2</v>
      </c>
      <c r="N77" s="22">
        <v>10</v>
      </c>
      <c r="O77" s="22">
        <v>3</v>
      </c>
      <c r="P77" s="38">
        <f t="shared" si="44"/>
        <v>100</v>
      </c>
      <c r="Q77" s="38">
        <f t="shared" si="40"/>
        <v>17.84</v>
      </c>
      <c r="R77" s="39">
        <f t="shared" si="41"/>
        <v>8</v>
      </c>
      <c r="S77" s="22">
        <v>15</v>
      </c>
      <c r="T77" s="22">
        <f t="shared" si="42"/>
        <v>6.7264573991031389</v>
      </c>
      <c r="U77" s="22">
        <v>2</v>
      </c>
      <c r="V77" s="22">
        <v>10</v>
      </c>
      <c r="W77" s="22">
        <v>3</v>
      </c>
      <c r="X77" s="17">
        <f t="shared" si="43"/>
        <v>8</v>
      </c>
    </row>
    <row r="78" spans="1:24" ht="15" x14ac:dyDescent="0.25">
      <c r="A78" s="23">
        <v>19</v>
      </c>
      <c r="B78" s="30" t="s">
        <v>70</v>
      </c>
      <c r="C78" s="38"/>
      <c r="D78" s="23"/>
      <c r="E78" s="7"/>
      <c r="F78" s="2"/>
      <c r="G78" s="38"/>
      <c r="H78" s="25"/>
      <c r="I78" s="22"/>
      <c r="J78" s="22"/>
      <c r="K78" s="22"/>
      <c r="L78" s="39"/>
      <c r="M78" s="22"/>
      <c r="N78" s="22"/>
      <c r="O78" s="22"/>
      <c r="P78" s="38"/>
      <c r="Q78" s="38"/>
      <c r="R78" s="39"/>
      <c r="S78" s="22"/>
      <c r="T78" s="22"/>
      <c r="U78" s="22"/>
      <c r="V78" s="22"/>
      <c r="W78" s="22"/>
      <c r="X78" s="17">
        <f t="shared" si="43"/>
        <v>5</v>
      </c>
    </row>
    <row r="79" spans="1:24" ht="45" x14ac:dyDescent="0.25">
      <c r="A79" s="23"/>
      <c r="B79" s="41" t="s">
        <v>131</v>
      </c>
      <c r="C79" s="38">
        <v>78.870999999999995</v>
      </c>
      <c r="D79" s="23">
        <v>157</v>
      </c>
      <c r="E79" s="7">
        <v>185</v>
      </c>
      <c r="F79" s="2">
        <f t="shared" si="33"/>
        <v>2.3456023126370913</v>
      </c>
      <c r="G79" s="38">
        <v>7</v>
      </c>
      <c r="H79" s="25">
        <f t="shared" si="34"/>
        <v>4.4585987261146496</v>
      </c>
      <c r="I79" s="22">
        <v>1</v>
      </c>
      <c r="J79" s="22">
        <v>3</v>
      </c>
      <c r="K79" s="22">
        <v>3</v>
      </c>
      <c r="L79" s="39">
        <f t="shared" si="39"/>
        <v>7</v>
      </c>
      <c r="M79" s="22">
        <v>1</v>
      </c>
      <c r="N79" s="22">
        <v>3</v>
      </c>
      <c r="O79" s="22">
        <v>3</v>
      </c>
      <c r="P79" s="38">
        <f t="shared" si="44"/>
        <v>100</v>
      </c>
      <c r="Q79" s="38">
        <f t="shared" si="40"/>
        <v>14.8</v>
      </c>
      <c r="R79" s="39">
        <f t="shared" si="41"/>
        <v>8</v>
      </c>
      <c r="S79" s="22">
        <v>14</v>
      </c>
      <c r="T79" s="22">
        <f t="shared" si="42"/>
        <v>7.5675675675675684</v>
      </c>
      <c r="U79" s="22">
        <v>1</v>
      </c>
      <c r="V79" s="22">
        <v>10</v>
      </c>
      <c r="W79" s="22">
        <v>3</v>
      </c>
      <c r="X79" s="17">
        <f t="shared" si="43"/>
        <v>8</v>
      </c>
    </row>
    <row r="80" spans="1:24" ht="15" x14ac:dyDescent="0.25">
      <c r="A80" s="23"/>
      <c r="B80" s="6" t="s">
        <v>48</v>
      </c>
      <c r="C80" s="38">
        <v>13.612</v>
      </c>
      <c r="D80" s="23">
        <v>110</v>
      </c>
      <c r="E80" s="7">
        <v>110</v>
      </c>
      <c r="F80" s="2">
        <f t="shared" si="33"/>
        <v>8.0811049074346162</v>
      </c>
      <c r="G80" s="38">
        <v>13</v>
      </c>
      <c r="H80" s="25">
        <f t="shared" si="34"/>
        <v>11.818181818181818</v>
      </c>
      <c r="I80" s="22">
        <v>1</v>
      </c>
      <c r="J80" s="22">
        <v>9</v>
      </c>
      <c r="K80" s="22">
        <v>3</v>
      </c>
      <c r="L80" s="39">
        <f t="shared" si="39"/>
        <v>13</v>
      </c>
      <c r="M80" s="22">
        <v>1</v>
      </c>
      <c r="N80" s="22">
        <v>9</v>
      </c>
      <c r="O80" s="22">
        <v>3</v>
      </c>
      <c r="P80" s="38">
        <f t="shared" si="44"/>
        <v>100</v>
      </c>
      <c r="Q80" s="38">
        <f t="shared" si="40"/>
        <v>16.5</v>
      </c>
      <c r="R80" s="39">
        <f t="shared" si="41"/>
        <v>15</v>
      </c>
      <c r="S80" s="22">
        <v>16</v>
      </c>
      <c r="T80" s="22">
        <f t="shared" si="42"/>
        <v>14.545454545454545</v>
      </c>
      <c r="U80" s="22">
        <v>2</v>
      </c>
      <c r="V80" s="22">
        <v>8</v>
      </c>
      <c r="W80" s="22">
        <v>6</v>
      </c>
      <c r="X80" s="17">
        <f t="shared" si="43"/>
        <v>15</v>
      </c>
    </row>
    <row r="81" spans="1:24" ht="15" x14ac:dyDescent="0.25">
      <c r="A81" s="23">
        <v>20</v>
      </c>
      <c r="B81" s="30" t="s">
        <v>71</v>
      </c>
      <c r="C81" s="38"/>
      <c r="D81" s="23"/>
      <c r="E81" s="7"/>
      <c r="F81" s="2"/>
      <c r="G81" s="38"/>
      <c r="H81" s="25"/>
      <c r="I81" s="22"/>
      <c r="J81" s="22"/>
      <c r="K81" s="22"/>
      <c r="L81" s="39"/>
      <c r="M81" s="22"/>
      <c r="N81" s="22"/>
      <c r="O81" s="22"/>
      <c r="P81" s="38"/>
      <c r="Q81" s="38"/>
      <c r="R81" s="39"/>
      <c r="S81" s="22"/>
      <c r="T81" s="22"/>
      <c r="U81" s="22"/>
      <c r="V81" s="22"/>
      <c r="W81" s="22"/>
      <c r="X81" s="17">
        <f t="shared" si="43"/>
        <v>5</v>
      </c>
    </row>
    <row r="82" spans="1:24" ht="15" x14ac:dyDescent="0.25">
      <c r="A82" s="23"/>
      <c r="B82" s="6" t="s">
        <v>49</v>
      </c>
      <c r="C82" s="38">
        <v>126.459</v>
      </c>
      <c r="D82" s="23">
        <v>49</v>
      </c>
      <c r="E82" s="7">
        <v>63</v>
      </c>
      <c r="F82" s="2">
        <f t="shared" ref="F82:F84" si="46">E82/C82</f>
        <v>0.49818518254928473</v>
      </c>
      <c r="G82" s="38">
        <v>2</v>
      </c>
      <c r="H82" s="25">
        <f t="shared" ref="H82:H84" si="47">IF(D82=0, 0,100/D82*G82)</f>
        <v>4.0816326530612246</v>
      </c>
      <c r="I82" s="22"/>
      <c r="J82" s="22">
        <v>1</v>
      </c>
      <c r="K82" s="22">
        <v>1</v>
      </c>
      <c r="L82" s="39">
        <f t="shared" ref="L82:L84" si="48">M82+N82+O82</f>
        <v>2</v>
      </c>
      <c r="M82" s="22"/>
      <c r="N82" s="22">
        <v>1</v>
      </c>
      <c r="O82" s="22">
        <v>1</v>
      </c>
      <c r="P82" s="38">
        <f t="shared" si="44"/>
        <v>100</v>
      </c>
      <c r="Q82" s="38">
        <f t="shared" si="40"/>
        <v>3.15</v>
      </c>
      <c r="R82" s="39">
        <f t="shared" si="41"/>
        <v>5</v>
      </c>
      <c r="S82" s="22">
        <v>3</v>
      </c>
      <c r="T82" s="22">
        <f t="shared" si="42"/>
        <v>4.7619047619047619</v>
      </c>
      <c r="U82" s="22"/>
      <c r="V82" s="22">
        <v>2</v>
      </c>
      <c r="W82" s="22">
        <v>1</v>
      </c>
      <c r="X82" s="17">
        <f t="shared" si="43"/>
        <v>5</v>
      </c>
    </row>
    <row r="83" spans="1:24" ht="15" x14ac:dyDescent="0.25">
      <c r="A83" s="23">
        <v>21</v>
      </c>
      <c r="B83" s="30" t="s">
        <v>72</v>
      </c>
      <c r="C83" s="38"/>
      <c r="D83" s="23"/>
      <c r="E83" s="7"/>
      <c r="F83" s="2"/>
      <c r="G83" s="38"/>
      <c r="H83" s="25"/>
      <c r="I83" s="22"/>
      <c r="J83" s="22"/>
      <c r="K83" s="22"/>
      <c r="L83" s="39"/>
      <c r="M83" s="22"/>
      <c r="N83" s="22"/>
      <c r="O83" s="22"/>
      <c r="P83" s="38"/>
      <c r="Q83" s="38"/>
      <c r="R83" s="39"/>
      <c r="S83" s="22"/>
      <c r="T83" s="22"/>
      <c r="U83" s="22"/>
      <c r="V83" s="22"/>
      <c r="W83" s="22"/>
      <c r="X83" s="17">
        <f t="shared" si="43"/>
        <v>5</v>
      </c>
    </row>
    <row r="84" spans="1:24" ht="15" x14ac:dyDescent="0.25">
      <c r="A84" s="23"/>
      <c r="B84" s="6" t="s">
        <v>97</v>
      </c>
      <c r="C84" s="38">
        <v>88.141999999999996</v>
      </c>
      <c r="D84" s="23">
        <v>53</v>
      </c>
      <c r="E84" s="7">
        <v>85</v>
      </c>
      <c r="F84" s="2">
        <f t="shared" si="46"/>
        <v>0.96435297587983027</v>
      </c>
      <c r="G84" s="38">
        <v>2</v>
      </c>
      <c r="H84" s="25">
        <f t="shared" si="47"/>
        <v>3.7735849056603774</v>
      </c>
      <c r="I84" s="22"/>
      <c r="J84" s="22">
        <v>1</v>
      </c>
      <c r="K84" s="22">
        <v>1</v>
      </c>
      <c r="L84" s="39">
        <f t="shared" si="48"/>
        <v>2</v>
      </c>
      <c r="M84" s="22"/>
      <c r="N84" s="22">
        <v>1</v>
      </c>
      <c r="O84" s="22">
        <v>1</v>
      </c>
      <c r="P84" s="38">
        <f t="shared" si="44"/>
        <v>100</v>
      </c>
      <c r="Q84" s="38">
        <f t="shared" si="40"/>
        <v>4.25</v>
      </c>
      <c r="R84" s="39">
        <f t="shared" si="41"/>
        <v>5</v>
      </c>
      <c r="S84" s="22">
        <v>4</v>
      </c>
      <c r="T84" s="22">
        <f t="shared" si="42"/>
        <v>4.7058823529411766</v>
      </c>
      <c r="U84" s="22"/>
      <c r="V84" s="22">
        <v>3</v>
      </c>
      <c r="W84" s="22">
        <v>1</v>
      </c>
      <c r="X84" s="17">
        <f t="shared" si="43"/>
        <v>5</v>
      </c>
    </row>
    <row r="85" spans="1:24" s="13" customFormat="1" ht="15" x14ac:dyDescent="0.25">
      <c r="A85" s="23"/>
      <c r="B85" s="6" t="s">
        <v>98</v>
      </c>
      <c r="C85" s="38">
        <v>65.483999999999995</v>
      </c>
      <c r="D85" s="23">
        <v>35</v>
      </c>
      <c r="E85" s="7">
        <v>45</v>
      </c>
      <c r="F85" s="2">
        <f t="shared" ref="F85:F86" si="49">E85/C85</f>
        <v>0.68719076415612979</v>
      </c>
      <c r="G85" s="38">
        <v>1</v>
      </c>
      <c r="H85" s="25" t="s">
        <v>51</v>
      </c>
      <c r="I85" s="22"/>
      <c r="J85" s="22" t="s">
        <v>51</v>
      </c>
      <c r="K85" s="22">
        <v>1</v>
      </c>
      <c r="L85" s="39">
        <v>1</v>
      </c>
      <c r="M85" s="22"/>
      <c r="N85" s="22" t="s">
        <v>51</v>
      </c>
      <c r="O85" s="22">
        <v>1</v>
      </c>
      <c r="P85" s="38">
        <f t="shared" si="44"/>
        <v>100</v>
      </c>
      <c r="Q85" s="38">
        <f t="shared" ref="Q85" si="50">E85*X85/100</f>
        <v>2.25</v>
      </c>
      <c r="R85" s="39">
        <f t="shared" ref="R85" si="51">IF(E85=0, 0,100/E85*Q85)</f>
        <v>5</v>
      </c>
      <c r="S85" s="22">
        <v>2</v>
      </c>
      <c r="T85" s="22">
        <f t="shared" ref="T85" si="52">IF(E85=0, 0,100/E85*S85)</f>
        <v>4.4444444444444446</v>
      </c>
      <c r="U85" s="22"/>
      <c r="V85" s="22">
        <v>1</v>
      </c>
      <c r="W85" s="22">
        <v>1</v>
      </c>
      <c r="X85" s="17">
        <f t="shared" ref="X85" si="53">IF(AND(F85&lt;=1),5,IF(AND(F85&gt;1,F85&lt;=3),8,IF(AND(F85&gt;3,F85&lt;=6),12,IF(AND(F85&gt;6,F85&lt;=9),15,IF(AND(F85&gt;9,F85&lt;=12),18,IF(AND(F85&gt;12),20,))))))</f>
        <v>5</v>
      </c>
    </row>
    <row r="86" spans="1:24" ht="15" x14ac:dyDescent="0.25">
      <c r="A86" s="49" t="s">
        <v>20</v>
      </c>
      <c r="B86" s="49"/>
      <c r="C86" s="21">
        <f>SUM(C14:C85)</f>
        <v>2479.9699999999998</v>
      </c>
      <c r="D86" s="12">
        <f t="shared" ref="D86:W86" si="54">SUM(D14:D85)</f>
        <v>4415</v>
      </c>
      <c r="E86" s="20">
        <f t="shared" si="54"/>
        <v>5192</v>
      </c>
      <c r="F86" s="12">
        <f t="shared" si="49"/>
        <v>2.0935737125852332</v>
      </c>
      <c r="G86" s="12">
        <f t="shared" si="54"/>
        <v>303</v>
      </c>
      <c r="H86" s="3">
        <f t="shared" ref="H86" si="55">IF(D86=0, 0,100/D86*G86)</f>
        <v>6.8629671574178932</v>
      </c>
      <c r="I86" s="12">
        <f t="shared" si="54"/>
        <v>20</v>
      </c>
      <c r="J86" s="12">
        <f t="shared" si="54"/>
        <v>197</v>
      </c>
      <c r="K86" s="12">
        <f t="shared" si="54"/>
        <v>86</v>
      </c>
      <c r="L86" s="12">
        <f t="shared" si="54"/>
        <v>277</v>
      </c>
      <c r="M86" s="12">
        <f t="shared" si="54"/>
        <v>17</v>
      </c>
      <c r="N86" s="12">
        <f t="shared" si="54"/>
        <v>186</v>
      </c>
      <c r="O86" s="12">
        <f t="shared" si="54"/>
        <v>76</v>
      </c>
      <c r="P86" s="14">
        <f t="shared" si="44"/>
        <v>91.419141914191414</v>
      </c>
      <c r="Q86" s="12">
        <f t="shared" si="54"/>
        <v>508.96999999999986</v>
      </c>
      <c r="R86" s="12">
        <f t="shared" si="54"/>
        <v>502</v>
      </c>
      <c r="S86" s="12">
        <f t="shared" si="54"/>
        <v>371</v>
      </c>
      <c r="T86" s="4">
        <f t="shared" si="42"/>
        <v>7.1456086286594758</v>
      </c>
      <c r="U86" s="12">
        <f t="shared" si="54"/>
        <v>17</v>
      </c>
      <c r="V86" s="12">
        <f t="shared" si="54"/>
        <v>253</v>
      </c>
      <c r="W86" s="12">
        <f t="shared" si="54"/>
        <v>101</v>
      </c>
    </row>
  </sheetData>
  <autoFilter ref="A12:W86"/>
  <mergeCells count="36">
    <mergeCell ref="A86:B86"/>
    <mergeCell ref="W9:W11"/>
    <mergeCell ref="G7:K7"/>
    <mergeCell ref="L7:P7"/>
    <mergeCell ref="S8:S11"/>
    <mergeCell ref="T8:T11"/>
    <mergeCell ref="U8:W8"/>
    <mergeCell ref="A1:W1"/>
    <mergeCell ref="A2:W2"/>
    <mergeCell ref="A3:W3"/>
    <mergeCell ref="A4:W4"/>
    <mergeCell ref="A6:A11"/>
    <mergeCell ref="B6:B11"/>
    <mergeCell ref="C6:C11"/>
    <mergeCell ref="D6:E7"/>
    <mergeCell ref="F6:F11"/>
    <mergeCell ref="D8:D11"/>
    <mergeCell ref="E8:E11"/>
    <mergeCell ref="O9:O11"/>
    <mergeCell ref="U9:V10"/>
    <mergeCell ref="X6:X12"/>
    <mergeCell ref="I9:J10"/>
    <mergeCell ref="K9:K11"/>
    <mergeCell ref="G6:P6"/>
    <mergeCell ref="G8:G11"/>
    <mergeCell ref="H8:H11"/>
    <mergeCell ref="I8:K8"/>
    <mergeCell ref="M9:N10"/>
    <mergeCell ref="P8:P11"/>
    <mergeCell ref="Q7:R7"/>
    <mergeCell ref="S7:W7"/>
    <mergeCell ref="M8:O8"/>
    <mergeCell ref="Q6:W6"/>
    <mergeCell ref="L8:L11"/>
    <mergeCell ref="Q8:Q11"/>
    <mergeCell ref="R8:R11"/>
  </mergeCells>
  <conditionalFormatting sqref="W13:W17 W22:W24 W26:W30 W77:W84 W19:W20 W32:W75">
    <cfRule type="cellIs" dxfId="177" priority="128" operator="lessThan">
      <formula>S13/100*20</formula>
    </cfRule>
  </conditionalFormatting>
  <conditionalFormatting sqref="U13:U17 U22:U24 U26:U30 U77:U84 U19:U20 U32:U75">
    <cfRule type="cellIs" dxfId="176" priority="127" operator="greaterThan">
      <formula>S13/100*15</formula>
    </cfRule>
  </conditionalFormatting>
  <conditionalFormatting sqref="L13:L17 L22:L24 L26:L30 L77:L84 L19:L20 L32:L75">
    <cfRule type="cellIs" dxfId="175" priority="120" operator="greaterThan">
      <formula>G13</formula>
    </cfRule>
  </conditionalFormatting>
  <conditionalFormatting sqref="O13:O17 O22:O24 O26:O30 O77:O84 O19:O20 O32:O75">
    <cfRule type="cellIs" dxfId="174" priority="114" operator="greaterThan">
      <formula>$K13</formula>
    </cfRule>
  </conditionalFormatting>
  <conditionalFormatting sqref="N13:N17 N22:N24 N26:N30 N77:N84 N19:N20 N32:N75">
    <cfRule type="cellIs" dxfId="173" priority="113" operator="greaterThan">
      <formula>$J13</formula>
    </cfRule>
  </conditionalFormatting>
  <conditionalFormatting sqref="M13:M17 M22:M24 M26:M30 M77:M84 M19:M20 M32:M75">
    <cfRule type="cellIs" dxfId="172" priority="112" operator="greaterThan">
      <formula>$I13</formula>
    </cfRule>
  </conditionalFormatting>
  <conditionalFormatting sqref="S13:S17 S22:S24 S26:S30 S77:S84 S19:S20 S32:S75">
    <cfRule type="expression" dxfId="171" priority="3867">
      <formula>AND($C13&lt;8,$F13&lt;7,$S13&gt;0)</formula>
    </cfRule>
    <cfRule type="cellIs" dxfId="170" priority="3869" operator="greaterThan">
      <formula>Q13</formula>
    </cfRule>
  </conditionalFormatting>
  <conditionalFormatting sqref="B13:B17 B22:B24 B26:B30 B48:B75 B80:B84 B77:B78 B19:B20 B32:B45">
    <cfRule type="duplicateValues" dxfId="169" priority="4237"/>
  </conditionalFormatting>
  <conditionalFormatting sqref="M85">
    <cfRule type="cellIs" dxfId="168" priority="37" operator="greaterThan">
      <formula>$I85</formula>
    </cfRule>
  </conditionalFormatting>
  <conditionalFormatting sqref="W21">
    <cfRule type="cellIs" dxfId="167" priority="105" operator="lessThan">
      <formula>S21/100*20</formula>
    </cfRule>
  </conditionalFormatting>
  <conditionalFormatting sqref="U21">
    <cfRule type="cellIs" dxfId="166" priority="104" operator="greaterThan">
      <formula>S21/100*15</formula>
    </cfRule>
  </conditionalFormatting>
  <conditionalFormatting sqref="L21">
    <cfRule type="cellIs" dxfId="165" priority="103" operator="greaterThan">
      <formula>G21</formula>
    </cfRule>
  </conditionalFormatting>
  <conditionalFormatting sqref="O21">
    <cfRule type="cellIs" dxfId="164" priority="102" operator="greaterThan">
      <formula>$K21</formula>
    </cfRule>
  </conditionalFormatting>
  <conditionalFormatting sqref="N21">
    <cfRule type="cellIs" dxfId="163" priority="101" operator="greaterThan">
      <formula>$J21</formula>
    </cfRule>
  </conditionalFormatting>
  <conditionalFormatting sqref="M21">
    <cfRule type="cellIs" dxfId="162" priority="100" operator="greaterThan">
      <formula>$I21</formula>
    </cfRule>
  </conditionalFormatting>
  <conditionalFormatting sqref="S21">
    <cfRule type="expression" dxfId="161" priority="106">
      <formula>AND($C21&lt;8,$F21&lt;7,$S21&gt;0)</formula>
    </cfRule>
    <cfRule type="cellIs" dxfId="160" priority="107" operator="greaterThan">
      <formula>Q21</formula>
    </cfRule>
  </conditionalFormatting>
  <conditionalFormatting sqref="B21">
    <cfRule type="duplicateValues" dxfId="159" priority="108"/>
  </conditionalFormatting>
  <conditionalFormatting sqref="W25">
    <cfRule type="cellIs" dxfId="158" priority="96" operator="lessThan">
      <formula>S25/100*20</formula>
    </cfRule>
  </conditionalFormatting>
  <conditionalFormatting sqref="U25">
    <cfRule type="cellIs" dxfId="157" priority="95" operator="greaterThan">
      <formula>S25/100*15</formula>
    </cfRule>
  </conditionalFormatting>
  <conditionalFormatting sqref="L25">
    <cfRule type="cellIs" dxfId="156" priority="94" operator="greaterThan">
      <formula>G25</formula>
    </cfRule>
  </conditionalFormatting>
  <conditionalFormatting sqref="O25">
    <cfRule type="cellIs" dxfId="155" priority="93" operator="greaterThan">
      <formula>$K25</formula>
    </cfRule>
  </conditionalFormatting>
  <conditionalFormatting sqref="N25">
    <cfRule type="cellIs" dxfId="154" priority="92" operator="greaterThan">
      <formula>$J25</formula>
    </cfRule>
  </conditionalFormatting>
  <conditionalFormatting sqref="M25">
    <cfRule type="cellIs" dxfId="153" priority="91" operator="greaterThan">
      <formula>$I25</formula>
    </cfRule>
  </conditionalFormatting>
  <conditionalFormatting sqref="S25">
    <cfRule type="expression" dxfId="152" priority="97">
      <formula>AND($C25&lt;8,$F25&lt;7,$S25&gt;0)</formula>
    </cfRule>
    <cfRule type="cellIs" dxfId="151" priority="98" operator="greaterThan">
      <formula>Q25</formula>
    </cfRule>
  </conditionalFormatting>
  <conditionalFormatting sqref="B25">
    <cfRule type="duplicateValues" dxfId="150" priority="99"/>
  </conditionalFormatting>
  <conditionalFormatting sqref="W31">
    <cfRule type="cellIs" dxfId="149" priority="78" operator="lessThan">
      <formula>S31/100*20</formula>
    </cfRule>
  </conditionalFormatting>
  <conditionalFormatting sqref="U31">
    <cfRule type="cellIs" dxfId="148" priority="77" operator="greaterThan">
      <formula>S31/100*15</formula>
    </cfRule>
  </conditionalFormatting>
  <conditionalFormatting sqref="L31">
    <cfRule type="cellIs" dxfId="147" priority="76" operator="greaterThan">
      <formula>G31</formula>
    </cfRule>
  </conditionalFormatting>
  <conditionalFormatting sqref="O31">
    <cfRule type="cellIs" dxfId="146" priority="75" operator="greaterThan">
      <formula>$K31</formula>
    </cfRule>
  </conditionalFormatting>
  <conditionalFormatting sqref="N31">
    <cfRule type="cellIs" dxfId="145" priority="74" operator="greaterThan">
      <formula>$J31</formula>
    </cfRule>
  </conditionalFormatting>
  <conditionalFormatting sqref="M31">
    <cfRule type="cellIs" dxfId="144" priority="73" operator="greaterThan">
      <formula>$I31</formula>
    </cfRule>
  </conditionalFormatting>
  <conditionalFormatting sqref="S31">
    <cfRule type="expression" dxfId="143" priority="79">
      <formula>AND($C31&lt;8,$F31&lt;7,$S31&gt;0)</formula>
    </cfRule>
    <cfRule type="cellIs" dxfId="142" priority="80" operator="greaterThan">
      <formula>Q31</formula>
    </cfRule>
  </conditionalFormatting>
  <conditionalFormatting sqref="B31">
    <cfRule type="duplicateValues" dxfId="141" priority="81"/>
  </conditionalFormatting>
  <conditionalFormatting sqref="W85">
    <cfRule type="cellIs" dxfId="140" priority="42" operator="lessThan">
      <formula>S85/100*20</formula>
    </cfRule>
  </conditionalFormatting>
  <conditionalFormatting sqref="U85">
    <cfRule type="cellIs" dxfId="139" priority="41" operator="greaterThan">
      <formula>S85/100*15</formula>
    </cfRule>
  </conditionalFormatting>
  <conditionalFormatting sqref="L85">
    <cfRule type="cellIs" dxfId="138" priority="40" operator="greaterThan">
      <formula>G85</formula>
    </cfRule>
  </conditionalFormatting>
  <conditionalFormatting sqref="O85">
    <cfRule type="cellIs" dxfId="137" priority="39" operator="greaterThan">
      <formula>$K85</formula>
    </cfRule>
  </conditionalFormatting>
  <conditionalFormatting sqref="N85">
    <cfRule type="cellIs" dxfId="136" priority="38" operator="greaterThan">
      <formula>$J85</formula>
    </cfRule>
  </conditionalFormatting>
  <conditionalFormatting sqref="S85">
    <cfRule type="expression" dxfId="135" priority="43">
      <formula>AND($C85&lt;8,$F85&lt;7,$S85&gt;0)</formula>
    </cfRule>
    <cfRule type="cellIs" dxfId="134" priority="44" operator="greaterThan">
      <formula>Q85</formula>
    </cfRule>
  </conditionalFormatting>
  <conditionalFormatting sqref="B85">
    <cfRule type="duplicateValues" dxfId="133" priority="45"/>
  </conditionalFormatting>
  <conditionalFormatting sqref="M76">
    <cfRule type="cellIs" dxfId="132" priority="10" operator="greaterThan">
      <formula>$I76</formula>
    </cfRule>
  </conditionalFormatting>
  <conditionalFormatting sqref="W76">
    <cfRule type="cellIs" dxfId="131" priority="15" operator="lessThan">
      <formula>S76/100*20</formula>
    </cfRule>
  </conditionalFormatting>
  <conditionalFormatting sqref="U76">
    <cfRule type="cellIs" dxfId="130" priority="14" operator="greaterThan">
      <formula>S76/100*15</formula>
    </cfRule>
  </conditionalFormatting>
  <conditionalFormatting sqref="L76">
    <cfRule type="cellIs" dxfId="129" priority="13" operator="greaterThan">
      <formula>G76</formula>
    </cfRule>
  </conditionalFormatting>
  <conditionalFormatting sqref="O76">
    <cfRule type="cellIs" dxfId="128" priority="12" operator="greaterThan">
      <formula>$K76</formula>
    </cfRule>
  </conditionalFormatting>
  <conditionalFormatting sqref="N76">
    <cfRule type="cellIs" dxfId="127" priority="11" operator="greaterThan">
      <formula>$J76</formula>
    </cfRule>
  </conditionalFormatting>
  <conditionalFormatting sqref="S76">
    <cfRule type="expression" dxfId="126" priority="16">
      <formula>AND($C76&lt;8,$F76&lt;7,$S76&gt;0)</formula>
    </cfRule>
    <cfRule type="cellIs" dxfId="125" priority="17" operator="greaterThan">
      <formula>Q76</formula>
    </cfRule>
  </conditionalFormatting>
  <conditionalFormatting sqref="B76">
    <cfRule type="duplicateValues" dxfId="124" priority="18"/>
  </conditionalFormatting>
  <conditionalFormatting sqref="M18">
    <cfRule type="cellIs" dxfId="123" priority="1" operator="greaterThan">
      <formula>$I18</formula>
    </cfRule>
  </conditionalFormatting>
  <conditionalFormatting sqref="W18">
    <cfRule type="cellIs" dxfId="122" priority="6" operator="lessThan">
      <formula>S18/100*20</formula>
    </cfRule>
  </conditionalFormatting>
  <conditionalFormatting sqref="U18">
    <cfRule type="cellIs" dxfId="121" priority="5" operator="greaterThan">
      <formula>S18/100*15</formula>
    </cfRule>
  </conditionalFormatting>
  <conditionalFormatting sqref="L18">
    <cfRule type="cellIs" dxfId="120" priority="4" operator="greaterThan">
      <formula>G18</formula>
    </cfRule>
  </conditionalFormatting>
  <conditionalFormatting sqref="O18">
    <cfRule type="cellIs" dxfId="119" priority="3" operator="greaterThan">
      <formula>$K18</formula>
    </cfRule>
  </conditionalFormatting>
  <conditionalFormatting sqref="N18">
    <cfRule type="cellIs" dxfId="118" priority="2" operator="greaterThan">
      <formula>$J18</formula>
    </cfRule>
  </conditionalFormatting>
  <conditionalFormatting sqref="S18">
    <cfRule type="expression" dxfId="117" priority="7">
      <formula>AND($C18&lt;8,$F18&lt;7,$S18&gt;0)</formula>
    </cfRule>
    <cfRule type="cellIs" dxfId="116" priority="8" operator="greaterThan">
      <formula>Q18</formula>
    </cfRule>
  </conditionalFormatting>
  <conditionalFormatting sqref="B18">
    <cfRule type="duplicateValues" dxfId="115" priority="9"/>
  </conditionalFormatting>
  <conditionalFormatting sqref="B46:B47">
    <cfRule type="duplicateValues" dxfId="114" priority="4317"/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view="pageBreakPreview" zoomScale="90" zoomScaleNormal="70" zoomScaleSheetLayoutView="90" workbookViewId="0">
      <pane xSplit="2" ySplit="14" topLeftCell="C90" activePane="bottomRight" state="frozen"/>
      <selection activeCell="B188" sqref="B188"/>
      <selection pane="topRight" activeCell="B188" sqref="B188"/>
      <selection pane="bottomLeft" activeCell="B188" sqref="B188"/>
      <selection pane="bottomRight" activeCell="J101" sqref="J101"/>
    </sheetView>
  </sheetViews>
  <sheetFormatPr defaultColWidth="8.85546875" defaultRowHeight="12.75" x14ac:dyDescent="0.25"/>
  <cols>
    <col min="1" max="1" width="4.5703125" style="13" customWidth="1"/>
    <col min="2" max="2" width="41.42578125" style="5" customWidth="1"/>
    <col min="3" max="3" width="14.140625" style="13" customWidth="1"/>
    <col min="4" max="4" width="10" style="13" customWidth="1"/>
    <col min="5" max="5" width="9.85546875" style="13" customWidth="1"/>
    <col min="6" max="6" width="22.7109375" style="13" customWidth="1"/>
    <col min="7" max="7" width="8.85546875" style="13" customWidth="1"/>
    <col min="8" max="8" width="9.42578125" style="13" customWidth="1"/>
    <col min="9" max="9" width="8.85546875" style="13" customWidth="1"/>
    <col min="10" max="10" width="11.85546875" style="13" customWidth="1"/>
    <col min="11" max="13" width="8.85546875" style="13" customWidth="1"/>
    <col min="14" max="14" width="11.28515625" style="13" customWidth="1"/>
    <col min="15" max="15" width="8.85546875" style="13" customWidth="1"/>
    <col min="16" max="16" width="9" style="13" customWidth="1"/>
    <col min="17" max="18" width="8.85546875" style="13" customWidth="1"/>
    <col min="19" max="19" width="8.85546875" style="13"/>
    <col min="20" max="21" width="8.85546875" style="13" customWidth="1"/>
    <col min="22" max="22" width="10.7109375" style="13" customWidth="1"/>
    <col min="23" max="23" width="8.85546875" style="13" customWidth="1"/>
    <col min="24" max="24" width="11.5703125" style="9" customWidth="1"/>
    <col min="25" max="16384" width="8.85546875" style="13"/>
  </cols>
  <sheetData>
    <row r="1" spans="1:24" ht="17.25" customHeight="1" x14ac:dyDescent="0.25">
      <c r="A1" s="50" t="s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4" ht="18.75" customHeight="1" x14ac:dyDescent="0.25">
      <c r="A2" s="50" t="s">
        <v>149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4" ht="18.75" customHeight="1" x14ac:dyDescent="0.25">
      <c r="A3" s="50" t="s">
        <v>140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4" ht="19.5" customHeight="1" x14ac:dyDescent="0.25">
      <c r="A4" s="50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4" ht="15" hidden="1" x14ac:dyDescent="0.25">
      <c r="A5" s="45" t="s">
        <v>73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4" ht="15" hidden="1" x14ac:dyDescent="0.25">
      <c r="A6" s="45" t="s">
        <v>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4" hidden="1" x14ac:dyDescent="0.25">
      <c r="B7" s="13"/>
    </row>
    <row r="8" spans="1:24" ht="13.5" hidden="1" customHeight="1" x14ac:dyDescent="0.25">
      <c r="A8" s="43" t="s">
        <v>4</v>
      </c>
      <c r="B8" s="46" t="s">
        <v>139</v>
      </c>
      <c r="C8" s="43" t="s">
        <v>125</v>
      </c>
      <c r="D8" s="43" t="s">
        <v>127</v>
      </c>
      <c r="E8" s="43"/>
      <c r="F8" s="46" t="s">
        <v>128</v>
      </c>
      <c r="G8" s="43" t="s">
        <v>5</v>
      </c>
      <c r="H8" s="43"/>
      <c r="I8" s="43"/>
      <c r="J8" s="43"/>
      <c r="K8" s="43"/>
      <c r="L8" s="43"/>
      <c r="M8" s="43"/>
      <c r="N8" s="43"/>
      <c r="O8" s="43"/>
      <c r="P8" s="43"/>
      <c r="Q8" s="43" t="s">
        <v>6</v>
      </c>
      <c r="R8" s="43"/>
      <c r="S8" s="43"/>
      <c r="T8" s="43"/>
      <c r="U8" s="43"/>
      <c r="V8" s="43"/>
      <c r="W8" s="43"/>
      <c r="X8" s="42" t="s">
        <v>7</v>
      </c>
    </row>
    <row r="9" spans="1:24" ht="222" customHeight="1" x14ac:dyDescent="0.25">
      <c r="A9" s="43"/>
      <c r="B9" s="47"/>
      <c r="C9" s="43"/>
      <c r="D9" s="43"/>
      <c r="E9" s="43"/>
      <c r="F9" s="47"/>
      <c r="G9" s="43" t="s">
        <v>8</v>
      </c>
      <c r="H9" s="43"/>
      <c r="I9" s="43"/>
      <c r="J9" s="43"/>
      <c r="K9" s="43"/>
      <c r="L9" s="43" t="s">
        <v>9</v>
      </c>
      <c r="M9" s="43"/>
      <c r="N9" s="43"/>
      <c r="O9" s="43"/>
      <c r="P9" s="43"/>
      <c r="Q9" s="43" t="s">
        <v>130</v>
      </c>
      <c r="R9" s="43"/>
      <c r="S9" s="43" t="s">
        <v>10</v>
      </c>
      <c r="T9" s="43"/>
      <c r="U9" s="43"/>
      <c r="V9" s="43"/>
      <c r="W9" s="43"/>
      <c r="X9" s="42"/>
    </row>
    <row r="10" spans="1:24" ht="13.9" customHeight="1" x14ac:dyDescent="0.25">
      <c r="A10" s="43"/>
      <c r="B10" s="47"/>
      <c r="C10" s="43"/>
      <c r="D10" s="43" t="s">
        <v>24</v>
      </c>
      <c r="E10" s="43" t="s">
        <v>150</v>
      </c>
      <c r="F10" s="47"/>
      <c r="G10" s="43" t="s">
        <v>0</v>
      </c>
      <c r="H10" s="43" t="s">
        <v>11</v>
      </c>
      <c r="I10" s="43" t="s">
        <v>12</v>
      </c>
      <c r="J10" s="43"/>
      <c r="K10" s="43"/>
      <c r="L10" s="43" t="s">
        <v>0</v>
      </c>
      <c r="M10" s="43" t="s">
        <v>13</v>
      </c>
      <c r="N10" s="43"/>
      <c r="O10" s="43"/>
      <c r="P10" s="43" t="s">
        <v>14</v>
      </c>
      <c r="Q10" s="43" t="s">
        <v>0</v>
      </c>
      <c r="R10" s="43" t="s">
        <v>11</v>
      </c>
      <c r="S10" s="43" t="s">
        <v>0</v>
      </c>
      <c r="T10" s="43" t="s">
        <v>11</v>
      </c>
      <c r="U10" s="43" t="s">
        <v>13</v>
      </c>
      <c r="V10" s="43"/>
      <c r="W10" s="43"/>
      <c r="X10" s="42"/>
    </row>
    <row r="11" spans="1:24" ht="13.15" customHeight="1" x14ac:dyDescent="0.25">
      <c r="A11" s="43"/>
      <c r="B11" s="47"/>
      <c r="C11" s="43"/>
      <c r="D11" s="43"/>
      <c r="E11" s="43"/>
      <c r="F11" s="47"/>
      <c r="G11" s="43"/>
      <c r="H11" s="43"/>
      <c r="I11" s="43" t="s">
        <v>15</v>
      </c>
      <c r="J11" s="43"/>
      <c r="K11" s="43" t="s">
        <v>16</v>
      </c>
      <c r="L11" s="43"/>
      <c r="M11" s="43" t="s">
        <v>17</v>
      </c>
      <c r="N11" s="43"/>
      <c r="O11" s="43" t="s">
        <v>16</v>
      </c>
      <c r="P11" s="43"/>
      <c r="Q11" s="43"/>
      <c r="R11" s="43"/>
      <c r="S11" s="43"/>
      <c r="T11" s="43"/>
      <c r="U11" s="43" t="s">
        <v>17</v>
      </c>
      <c r="V11" s="43"/>
      <c r="W11" s="43" t="s">
        <v>16</v>
      </c>
      <c r="X11" s="42"/>
    </row>
    <row r="12" spans="1:24" ht="13.15" customHeight="1" x14ac:dyDescent="0.25">
      <c r="A12" s="43"/>
      <c r="B12" s="47"/>
      <c r="C12" s="43"/>
      <c r="D12" s="43"/>
      <c r="E12" s="43"/>
      <c r="F12" s="47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2"/>
    </row>
    <row r="13" spans="1:24" ht="75" x14ac:dyDescent="0.25">
      <c r="A13" s="43"/>
      <c r="B13" s="48"/>
      <c r="C13" s="43"/>
      <c r="D13" s="43"/>
      <c r="E13" s="43"/>
      <c r="F13" s="48"/>
      <c r="G13" s="43"/>
      <c r="H13" s="43"/>
      <c r="I13" s="24" t="s">
        <v>18</v>
      </c>
      <c r="J13" s="24" t="s">
        <v>19</v>
      </c>
      <c r="K13" s="43"/>
      <c r="L13" s="43"/>
      <c r="M13" s="24" t="s">
        <v>18</v>
      </c>
      <c r="N13" s="24" t="s">
        <v>19</v>
      </c>
      <c r="O13" s="43"/>
      <c r="P13" s="43"/>
      <c r="Q13" s="43"/>
      <c r="R13" s="43"/>
      <c r="S13" s="43"/>
      <c r="T13" s="43"/>
      <c r="U13" s="24" t="s">
        <v>18</v>
      </c>
      <c r="V13" s="24" t="s">
        <v>19</v>
      </c>
      <c r="W13" s="43"/>
      <c r="X13" s="42"/>
    </row>
    <row r="14" spans="1:24" ht="15" x14ac:dyDescent="0.25">
      <c r="A14" s="24">
        <v>1</v>
      </c>
      <c r="B14" s="26">
        <v>2</v>
      </c>
      <c r="C14" s="24">
        <v>3</v>
      </c>
      <c r="D14" s="24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4">
        <v>18</v>
      </c>
      <c r="S14" s="24">
        <v>19</v>
      </c>
      <c r="T14" s="24">
        <v>20</v>
      </c>
      <c r="U14" s="24">
        <v>21</v>
      </c>
      <c r="V14" s="24">
        <v>22</v>
      </c>
      <c r="W14" s="24">
        <v>23</v>
      </c>
      <c r="X14" s="42"/>
    </row>
    <row r="15" spans="1:24" ht="15" x14ac:dyDescent="0.25">
      <c r="A15" s="23">
        <f>[1]Лист1!B10</f>
        <v>1</v>
      </c>
      <c r="B15" s="30" t="str">
        <f>[1]Лист1!C10</f>
        <v>Базарносызганский</v>
      </c>
      <c r="C15" s="32" t="s">
        <v>51</v>
      </c>
      <c r="D15" s="23" t="s">
        <v>51</v>
      </c>
      <c r="E15" s="7" t="s">
        <v>51</v>
      </c>
      <c r="F15" s="2" t="s">
        <v>51</v>
      </c>
      <c r="G15" s="24" t="s">
        <v>51</v>
      </c>
      <c r="H15" s="25" t="s">
        <v>51</v>
      </c>
      <c r="I15" s="22"/>
      <c r="J15" s="22"/>
      <c r="K15" s="22"/>
      <c r="L15" s="21" t="s">
        <v>51</v>
      </c>
      <c r="M15" s="22"/>
      <c r="N15" s="22"/>
      <c r="O15" s="22"/>
      <c r="P15" s="24" t="s">
        <v>51</v>
      </c>
      <c r="Q15" s="24" t="s">
        <v>51</v>
      </c>
      <c r="R15" s="21" t="s">
        <v>51</v>
      </c>
      <c r="S15" s="22" t="s">
        <v>51</v>
      </c>
      <c r="T15" s="22" t="s">
        <v>51</v>
      </c>
      <c r="U15" s="22" t="s">
        <v>51</v>
      </c>
      <c r="V15" s="22" t="s">
        <v>51</v>
      </c>
      <c r="W15" s="22" t="s">
        <v>51</v>
      </c>
      <c r="X15" s="17">
        <f>IF(AND(F15&lt;=1),5,IF(AND(F15&gt;1,F15&lt;=3),8,IF(AND(F15&gt;3,F15&lt;=6),12,IF(AND(F15&gt;6,F15&lt;=9),15,IF(AND(F15&gt;9,F15&lt;=12),18,IF(AND(F15&gt;12,F15&lt;=20),25,IF(AND(F15&gt;20),30,)))))))</f>
        <v>30</v>
      </c>
    </row>
    <row r="16" spans="1:24" ht="15" x14ac:dyDescent="0.25">
      <c r="A16" s="23" t="s">
        <v>51</v>
      </c>
      <c r="B16" s="31" t="str">
        <f>[1]Лист1!C11</f>
        <v>ВОО УГ Базарносызганского района</v>
      </c>
      <c r="C16" s="34">
        <v>14.037000000000001</v>
      </c>
      <c r="D16" s="23">
        <v>96</v>
      </c>
      <c r="E16" s="7">
        <v>62</v>
      </c>
      <c r="F16" s="2">
        <f t="shared" ref="F16:F88" si="0">E16/C16</f>
        <v>4.4168981976205739</v>
      </c>
      <c r="G16" s="38">
        <v>11</v>
      </c>
      <c r="H16" s="25">
        <f t="shared" ref="H16:H88" si="1">IF(D16=0, 0,100/D16*G16)</f>
        <v>11.458333333333334</v>
      </c>
      <c r="I16" s="22">
        <v>1</v>
      </c>
      <c r="J16" s="22">
        <v>6</v>
      </c>
      <c r="K16" s="22">
        <v>4</v>
      </c>
      <c r="L16" s="39">
        <f t="shared" ref="L16:L86" si="2">M16+N16+O16</f>
        <v>11</v>
      </c>
      <c r="M16" s="22">
        <v>1</v>
      </c>
      <c r="N16" s="22">
        <v>6</v>
      </c>
      <c r="O16" s="22">
        <v>4</v>
      </c>
      <c r="P16" s="38">
        <f t="shared" ref="P16:P88" si="3">IF(G16=0, 0,L16/G16*100)</f>
        <v>100</v>
      </c>
      <c r="Q16" s="38">
        <f t="shared" ref="Q16:Q88" si="4">E16*X16/100</f>
        <v>7.44</v>
      </c>
      <c r="R16" s="39">
        <f t="shared" ref="R16:R88" si="5">IF(E16=0, 0,100/E16*Q16)</f>
        <v>12</v>
      </c>
      <c r="S16" s="22">
        <v>7</v>
      </c>
      <c r="T16" s="22">
        <f t="shared" ref="T16:T88" si="6">IF(E16=0, 0,100/E16*S16)</f>
        <v>11.29032258064516</v>
      </c>
      <c r="U16" s="22">
        <v>1</v>
      </c>
      <c r="V16" s="22">
        <v>3</v>
      </c>
      <c r="W16" s="22">
        <v>3</v>
      </c>
      <c r="X16" s="17">
        <f t="shared" ref="X16:X89" si="7">IF(AND(F16&lt;=1),5,IF(AND(F16&gt;1,F16&lt;=3),8,IF(AND(F16&gt;3,F16&lt;=6),12,IF(AND(F16&gt;6,F16&lt;=9),15,IF(AND(F16&gt;9,F16&lt;=12),18,IF(AND(F16&gt;12,F16&lt;=20),25,IF(AND(F16&gt;20),30,)))))))</f>
        <v>12</v>
      </c>
    </row>
    <row r="17" spans="1:24" ht="15" x14ac:dyDescent="0.25">
      <c r="A17" s="23" t="s">
        <v>51</v>
      </c>
      <c r="B17" s="31" t="str">
        <f>[1]Лист1!C13</f>
        <v>ООО Русич</v>
      </c>
      <c r="C17" s="34">
        <v>24.611999999999998</v>
      </c>
      <c r="D17" s="23">
        <v>208</v>
      </c>
      <c r="E17" s="7">
        <v>162</v>
      </c>
      <c r="F17" s="2">
        <f t="shared" si="0"/>
        <v>6.5821550463188689</v>
      </c>
      <c r="G17" s="38">
        <v>20</v>
      </c>
      <c r="H17" s="25">
        <f t="shared" si="1"/>
        <v>9.615384615384615</v>
      </c>
      <c r="I17" s="22">
        <v>3</v>
      </c>
      <c r="J17" s="22">
        <v>11</v>
      </c>
      <c r="K17" s="22">
        <v>6</v>
      </c>
      <c r="L17" s="39">
        <f t="shared" si="2"/>
        <v>16</v>
      </c>
      <c r="M17" s="22">
        <v>1</v>
      </c>
      <c r="N17" s="22">
        <v>9</v>
      </c>
      <c r="O17" s="22">
        <v>6</v>
      </c>
      <c r="P17" s="38">
        <f t="shared" si="3"/>
        <v>80</v>
      </c>
      <c r="Q17" s="38">
        <f t="shared" si="4"/>
        <v>24.3</v>
      </c>
      <c r="R17" s="39">
        <f t="shared" si="5"/>
        <v>15</v>
      </c>
      <c r="S17" s="22">
        <v>16</v>
      </c>
      <c r="T17" s="22">
        <f t="shared" si="6"/>
        <v>9.8765432098765427</v>
      </c>
      <c r="U17" s="22">
        <v>1</v>
      </c>
      <c r="V17" s="22">
        <v>10</v>
      </c>
      <c r="W17" s="22">
        <v>5</v>
      </c>
      <c r="X17" s="17">
        <f t="shared" si="7"/>
        <v>15</v>
      </c>
    </row>
    <row r="18" spans="1:24" ht="15" x14ac:dyDescent="0.25">
      <c r="A18" s="23" t="s">
        <v>51</v>
      </c>
      <c r="B18" s="31" t="str">
        <f>[1]Лист1!C14</f>
        <v>ООУ Базарносызганского района</v>
      </c>
      <c r="C18" s="34">
        <v>14</v>
      </c>
      <c r="D18" s="23">
        <v>53</v>
      </c>
      <c r="E18" s="7">
        <v>40</v>
      </c>
      <c r="F18" s="2">
        <f t="shared" si="0"/>
        <v>2.8571428571428572</v>
      </c>
      <c r="G18" s="38">
        <v>4</v>
      </c>
      <c r="H18" s="25">
        <f t="shared" si="1"/>
        <v>7.5471698113207548</v>
      </c>
      <c r="I18" s="22"/>
      <c r="J18" s="22">
        <v>2</v>
      </c>
      <c r="K18" s="22">
        <v>2</v>
      </c>
      <c r="L18" s="39">
        <v>3</v>
      </c>
      <c r="M18" s="22"/>
      <c r="N18" s="22">
        <v>1</v>
      </c>
      <c r="O18" s="22">
        <v>2</v>
      </c>
      <c r="P18" s="38">
        <f t="shared" si="3"/>
        <v>75</v>
      </c>
      <c r="Q18" s="38">
        <f t="shared" si="4"/>
        <v>3.2</v>
      </c>
      <c r="R18" s="39">
        <f t="shared" si="5"/>
        <v>8</v>
      </c>
      <c r="S18" s="22">
        <v>3</v>
      </c>
      <c r="T18" s="22">
        <f t="shared" si="6"/>
        <v>7.5</v>
      </c>
      <c r="U18" s="22"/>
      <c r="V18" s="22">
        <v>2</v>
      </c>
      <c r="W18" s="22">
        <v>1</v>
      </c>
      <c r="X18" s="17">
        <f t="shared" si="7"/>
        <v>8</v>
      </c>
    </row>
    <row r="19" spans="1:24" ht="15" x14ac:dyDescent="0.25">
      <c r="A19" s="23" t="str">
        <f>[1]Лист1!B15</f>
        <v>2</v>
      </c>
      <c r="B19" s="30" t="str">
        <f>[1]Лист1!C15</f>
        <v>Барышский</v>
      </c>
      <c r="C19" s="34" t="s">
        <v>51</v>
      </c>
      <c r="D19" s="23"/>
      <c r="E19" s="7" t="s">
        <v>51</v>
      </c>
      <c r="F19" s="2" t="s">
        <v>51</v>
      </c>
      <c r="G19" s="38" t="s">
        <v>51</v>
      </c>
      <c r="H19" s="25" t="s">
        <v>51</v>
      </c>
      <c r="I19" s="22"/>
      <c r="J19" s="22"/>
      <c r="K19" s="22"/>
      <c r="L19" s="39" t="s">
        <v>51</v>
      </c>
      <c r="M19" s="22"/>
      <c r="N19" s="22"/>
      <c r="O19" s="22"/>
      <c r="P19" s="38" t="s">
        <v>51</v>
      </c>
      <c r="Q19" s="38" t="s">
        <v>51</v>
      </c>
      <c r="R19" s="39" t="s">
        <v>51</v>
      </c>
      <c r="S19" s="22" t="s">
        <v>51</v>
      </c>
      <c r="T19" s="22" t="s">
        <v>51</v>
      </c>
      <c r="U19" s="22"/>
      <c r="V19" s="22"/>
      <c r="W19" s="22"/>
      <c r="X19" s="17">
        <f t="shared" si="7"/>
        <v>30</v>
      </c>
    </row>
    <row r="20" spans="1:24" ht="15" x14ac:dyDescent="0.25">
      <c r="A20" s="23" t="s">
        <v>51</v>
      </c>
      <c r="B20" s="31" t="str">
        <f>[1]Лист1!C17</f>
        <v>ООО Чилим</v>
      </c>
      <c r="C20" s="34">
        <v>11.694000000000001</v>
      </c>
      <c r="D20" s="23">
        <v>66</v>
      </c>
      <c r="E20" s="7">
        <v>69</v>
      </c>
      <c r="F20" s="2">
        <f t="shared" si="0"/>
        <v>5.9004617752693687</v>
      </c>
      <c r="G20" s="38">
        <v>7</v>
      </c>
      <c r="H20" s="25">
        <f t="shared" si="1"/>
        <v>10.606060606060606</v>
      </c>
      <c r="I20" s="22">
        <v>1</v>
      </c>
      <c r="J20" s="22">
        <v>3</v>
      </c>
      <c r="K20" s="22">
        <v>3</v>
      </c>
      <c r="L20" s="39">
        <f t="shared" si="2"/>
        <v>6</v>
      </c>
      <c r="M20" s="22">
        <v>1</v>
      </c>
      <c r="N20" s="22">
        <v>3</v>
      </c>
      <c r="O20" s="22">
        <v>2</v>
      </c>
      <c r="P20" s="38">
        <f t="shared" si="3"/>
        <v>85.714285714285708</v>
      </c>
      <c r="Q20" s="38">
        <f t="shared" si="4"/>
        <v>8.2799999999999994</v>
      </c>
      <c r="R20" s="39">
        <f t="shared" si="5"/>
        <v>11.999999999999998</v>
      </c>
      <c r="S20" s="22">
        <v>8</v>
      </c>
      <c r="T20" s="22">
        <f t="shared" si="6"/>
        <v>11.594202898550725</v>
      </c>
      <c r="U20" s="22">
        <v>1</v>
      </c>
      <c r="V20" s="22">
        <v>4</v>
      </c>
      <c r="W20" s="22">
        <v>3</v>
      </c>
      <c r="X20" s="17">
        <f t="shared" si="7"/>
        <v>12</v>
      </c>
    </row>
    <row r="21" spans="1:24" ht="15" x14ac:dyDescent="0.25">
      <c r="A21" s="23" t="s">
        <v>51</v>
      </c>
      <c r="B21" s="31" t="str">
        <f>[1]Лист1!C18</f>
        <v>ООУ Барышского района</v>
      </c>
      <c r="C21" s="34">
        <v>16.971</v>
      </c>
      <c r="D21" s="23">
        <v>57</v>
      </c>
      <c r="E21" s="7">
        <v>49</v>
      </c>
      <c r="F21" s="2">
        <f t="shared" si="0"/>
        <v>2.8872782982735252</v>
      </c>
      <c r="G21" s="38">
        <v>6</v>
      </c>
      <c r="H21" s="25">
        <f t="shared" si="1"/>
        <v>10.526315789473683</v>
      </c>
      <c r="I21" s="22"/>
      <c r="J21" s="22">
        <v>4</v>
      </c>
      <c r="K21" s="22">
        <v>2</v>
      </c>
      <c r="L21" s="39">
        <v>3</v>
      </c>
      <c r="M21" s="22" t="s">
        <v>51</v>
      </c>
      <c r="N21" s="22">
        <v>2</v>
      </c>
      <c r="O21" s="22">
        <v>1</v>
      </c>
      <c r="P21" s="38">
        <f t="shared" si="3"/>
        <v>50</v>
      </c>
      <c r="Q21" s="38">
        <f t="shared" si="4"/>
        <v>3.92</v>
      </c>
      <c r="R21" s="39">
        <f t="shared" si="5"/>
        <v>8</v>
      </c>
      <c r="S21" s="22">
        <v>3</v>
      </c>
      <c r="T21" s="22">
        <f t="shared" si="6"/>
        <v>6.1224489795918373</v>
      </c>
      <c r="U21" s="22"/>
      <c r="V21" s="22">
        <v>2</v>
      </c>
      <c r="W21" s="22">
        <v>1</v>
      </c>
      <c r="X21" s="17">
        <f t="shared" si="7"/>
        <v>8</v>
      </c>
    </row>
    <row r="22" spans="1:24" ht="15" x14ac:dyDescent="0.25">
      <c r="A22" s="23" t="s">
        <v>51</v>
      </c>
      <c r="B22" s="31" t="str">
        <f>[1]Лист1!C19</f>
        <v>УООООиР Барышского района</v>
      </c>
      <c r="C22" s="34">
        <v>141.9</v>
      </c>
      <c r="D22" s="23">
        <v>535</v>
      </c>
      <c r="E22" s="7">
        <v>483</v>
      </c>
      <c r="F22" s="2">
        <f t="shared" si="0"/>
        <v>3.4038054968287526</v>
      </c>
      <c r="G22" s="38">
        <v>50</v>
      </c>
      <c r="H22" s="25">
        <f t="shared" si="1"/>
        <v>9.3457943925233646</v>
      </c>
      <c r="I22" s="22">
        <v>2</v>
      </c>
      <c r="J22" s="22">
        <v>33</v>
      </c>
      <c r="K22" s="22">
        <v>15</v>
      </c>
      <c r="L22" s="39">
        <f t="shared" si="2"/>
        <v>49</v>
      </c>
      <c r="M22" s="22">
        <v>2</v>
      </c>
      <c r="N22" s="22">
        <v>33</v>
      </c>
      <c r="O22" s="22">
        <v>14</v>
      </c>
      <c r="P22" s="38">
        <f t="shared" si="3"/>
        <v>98</v>
      </c>
      <c r="Q22" s="38">
        <f t="shared" si="4"/>
        <v>57.96</v>
      </c>
      <c r="R22" s="39">
        <f t="shared" si="5"/>
        <v>12</v>
      </c>
      <c r="S22" s="22">
        <v>50</v>
      </c>
      <c r="T22" s="22">
        <f t="shared" si="6"/>
        <v>10.351966873706004</v>
      </c>
      <c r="U22" s="22">
        <v>3</v>
      </c>
      <c r="V22" s="22">
        <v>32</v>
      </c>
      <c r="W22" s="22">
        <v>15</v>
      </c>
      <c r="X22" s="17">
        <f t="shared" si="7"/>
        <v>12</v>
      </c>
    </row>
    <row r="23" spans="1:24" s="9" customFormat="1" ht="15" x14ac:dyDescent="0.25">
      <c r="A23" s="23" t="str">
        <f>[1]Лист1!B20</f>
        <v>3</v>
      </c>
      <c r="B23" s="30" t="str">
        <f>[1]Лист1!C20</f>
        <v>Вешкаймский</v>
      </c>
      <c r="C23" s="34" t="s">
        <v>51</v>
      </c>
      <c r="D23" s="23"/>
      <c r="E23" s="11" t="s">
        <v>51</v>
      </c>
      <c r="F23" s="2" t="s">
        <v>51</v>
      </c>
      <c r="G23" s="38" t="s">
        <v>51</v>
      </c>
      <c r="H23" s="25" t="s">
        <v>51</v>
      </c>
      <c r="I23" s="22"/>
      <c r="J23" s="22"/>
      <c r="K23" s="22"/>
      <c r="L23" s="39" t="s">
        <v>51</v>
      </c>
      <c r="M23" s="22"/>
      <c r="N23" s="22"/>
      <c r="O23" s="22"/>
      <c r="P23" s="38" t="s">
        <v>51</v>
      </c>
      <c r="Q23" s="38" t="s">
        <v>51</v>
      </c>
      <c r="R23" s="39" t="s">
        <v>51</v>
      </c>
      <c r="S23" s="22" t="s">
        <v>51</v>
      </c>
      <c r="T23" s="22" t="s">
        <v>51</v>
      </c>
      <c r="U23" s="22"/>
      <c r="V23" s="22"/>
      <c r="W23" s="22"/>
      <c r="X23" s="17">
        <f t="shared" si="7"/>
        <v>30</v>
      </c>
    </row>
    <row r="24" spans="1:24" ht="15" x14ac:dyDescent="0.25">
      <c r="A24" s="23" t="s">
        <v>51</v>
      </c>
      <c r="B24" s="31" t="s">
        <v>99</v>
      </c>
      <c r="C24" s="34">
        <v>88.076999999999998</v>
      </c>
      <c r="D24" s="23">
        <v>362</v>
      </c>
      <c r="E24" s="7">
        <v>373</v>
      </c>
      <c r="F24" s="2">
        <f t="shared" si="0"/>
        <v>4.234930799187075</v>
      </c>
      <c r="G24" s="38">
        <v>43</v>
      </c>
      <c r="H24" s="25">
        <f t="shared" si="1"/>
        <v>11.878453038674033</v>
      </c>
      <c r="I24" s="22">
        <v>5</v>
      </c>
      <c r="J24" s="22">
        <v>25</v>
      </c>
      <c r="K24" s="22">
        <v>13</v>
      </c>
      <c r="L24" s="39">
        <f t="shared" si="2"/>
        <v>43</v>
      </c>
      <c r="M24" s="22">
        <v>5</v>
      </c>
      <c r="N24" s="22">
        <v>25</v>
      </c>
      <c r="O24" s="22">
        <v>13</v>
      </c>
      <c r="P24" s="38">
        <f t="shared" si="3"/>
        <v>100</v>
      </c>
      <c r="Q24" s="38">
        <f t="shared" si="4"/>
        <v>44.76</v>
      </c>
      <c r="R24" s="39">
        <f t="shared" si="5"/>
        <v>12</v>
      </c>
      <c r="S24" s="22">
        <v>40</v>
      </c>
      <c r="T24" s="22">
        <f t="shared" si="6"/>
        <v>10.723860589812332</v>
      </c>
      <c r="U24" s="22">
        <v>6</v>
      </c>
      <c r="V24" s="22">
        <v>22</v>
      </c>
      <c r="W24" s="22">
        <v>12</v>
      </c>
      <c r="X24" s="17">
        <f t="shared" si="7"/>
        <v>12</v>
      </c>
    </row>
    <row r="25" spans="1:24" ht="15" x14ac:dyDescent="0.25">
      <c r="A25" s="23" t="s">
        <v>51</v>
      </c>
      <c r="B25" s="31" t="s">
        <v>100</v>
      </c>
      <c r="C25" s="34">
        <v>36.124000000000002</v>
      </c>
      <c r="D25" s="23">
        <v>183</v>
      </c>
      <c r="E25" s="7">
        <v>129</v>
      </c>
      <c r="F25" s="2">
        <f t="shared" ref="F25" si="8">E25/C25</f>
        <v>3.5710331081829252</v>
      </c>
      <c r="G25" s="38">
        <v>12</v>
      </c>
      <c r="H25" s="25">
        <f t="shared" ref="H25" si="9">IF(D25=0, 0,100/D25*G25)</f>
        <v>6.557377049180328</v>
      </c>
      <c r="I25" s="22" t="s">
        <v>51</v>
      </c>
      <c r="J25" s="22">
        <v>8</v>
      </c>
      <c r="K25" s="22">
        <v>4</v>
      </c>
      <c r="L25" s="39">
        <v>9</v>
      </c>
      <c r="M25" s="22" t="s">
        <v>51</v>
      </c>
      <c r="N25" s="22">
        <v>5</v>
      </c>
      <c r="O25" s="22">
        <v>4</v>
      </c>
      <c r="P25" s="38">
        <f t="shared" si="3"/>
        <v>75</v>
      </c>
      <c r="Q25" s="38">
        <f t="shared" ref="Q25" si="10">E25*X25/100</f>
        <v>15.48</v>
      </c>
      <c r="R25" s="39">
        <f t="shared" ref="R25" si="11">IF(E25=0, 0,100/E25*Q25)</f>
        <v>12.000000000000002</v>
      </c>
      <c r="S25" s="22">
        <v>15</v>
      </c>
      <c r="T25" s="22">
        <f t="shared" ref="T25" si="12">IF(E25=0, 0,100/E25*S25)</f>
        <v>11.627906976744187</v>
      </c>
      <c r="U25" s="22"/>
      <c r="V25" s="22">
        <v>10</v>
      </c>
      <c r="W25" s="22">
        <v>5</v>
      </c>
      <c r="X25" s="17">
        <f t="shared" ref="X25" si="13">IF(AND(F25&lt;=1),5,IF(AND(F25&gt;1,F25&lt;=3),8,IF(AND(F25&gt;3,F25&lt;=6),12,IF(AND(F25&gt;6,F25&lt;=9),15,IF(AND(F25&gt;9,F25&lt;=12),18,IF(AND(F25&gt;12,F25&lt;=20),25,IF(AND(F25&gt;20),30,)))))))</f>
        <v>12</v>
      </c>
    </row>
    <row r="26" spans="1:24" ht="15" x14ac:dyDescent="0.25">
      <c r="A26" s="23" t="str">
        <f>[1]Лист1!B22</f>
        <v>4</v>
      </c>
      <c r="B26" s="30" t="str">
        <f>[1]Лист1!C22</f>
        <v>Инзенский</v>
      </c>
      <c r="C26" s="34" t="s">
        <v>51</v>
      </c>
      <c r="D26" s="23"/>
      <c r="E26" s="7" t="s">
        <v>51</v>
      </c>
      <c r="F26" s="2" t="s">
        <v>51</v>
      </c>
      <c r="G26" s="38" t="s">
        <v>51</v>
      </c>
      <c r="H26" s="25" t="s">
        <v>51</v>
      </c>
      <c r="I26" s="22"/>
      <c r="J26" s="22"/>
      <c r="K26" s="22"/>
      <c r="L26" s="39" t="s">
        <v>51</v>
      </c>
      <c r="M26" s="22"/>
      <c r="N26" s="22"/>
      <c r="O26" s="22"/>
      <c r="P26" s="38" t="s">
        <v>51</v>
      </c>
      <c r="Q26" s="38" t="s">
        <v>51</v>
      </c>
      <c r="R26" s="39" t="s">
        <v>51</v>
      </c>
      <c r="S26" s="22" t="s">
        <v>51</v>
      </c>
      <c r="T26" s="22" t="s">
        <v>51</v>
      </c>
      <c r="U26" s="22"/>
      <c r="V26" s="22"/>
      <c r="W26" s="22"/>
      <c r="X26" s="17">
        <f t="shared" si="7"/>
        <v>30</v>
      </c>
    </row>
    <row r="27" spans="1:24" ht="15" x14ac:dyDescent="0.25">
      <c r="A27" s="23" t="s">
        <v>51</v>
      </c>
      <c r="B27" s="31" t="str">
        <f>[1]Лист1!C23</f>
        <v>ВОО УГ Инзенского района</v>
      </c>
      <c r="C27" s="34">
        <v>9.3130000000000006</v>
      </c>
      <c r="D27" s="23">
        <v>72</v>
      </c>
      <c r="E27" s="7">
        <v>46</v>
      </c>
      <c r="F27" s="2">
        <f t="shared" si="0"/>
        <v>4.939332116396435</v>
      </c>
      <c r="G27" s="38">
        <v>7</v>
      </c>
      <c r="H27" s="25">
        <f t="shared" si="1"/>
        <v>9.7222222222222214</v>
      </c>
      <c r="I27" s="22">
        <v>1</v>
      </c>
      <c r="J27" s="22">
        <v>3</v>
      </c>
      <c r="K27" s="22">
        <v>3</v>
      </c>
      <c r="L27" s="39">
        <f t="shared" si="2"/>
        <v>7</v>
      </c>
      <c r="M27" s="22">
        <v>1</v>
      </c>
      <c r="N27" s="22">
        <v>3</v>
      </c>
      <c r="O27" s="22">
        <v>3</v>
      </c>
      <c r="P27" s="38">
        <f t="shared" si="3"/>
        <v>100</v>
      </c>
      <c r="Q27" s="38">
        <f t="shared" si="4"/>
        <v>5.52</v>
      </c>
      <c r="R27" s="39">
        <f t="shared" si="5"/>
        <v>11.999999999999998</v>
      </c>
      <c r="S27" s="22">
        <v>5</v>
      </c>
      <c r="T27" s="22">
        <f t="shared" si="6"/>
        <v>10.869565217391305</v>
      </c>
      <c r="U27" s="22" t="s">
        <v>51</v>
      </c>
      <c r="V27" s="22">
        <v>3</v>
      </c>
      <c r="W27" s="22">
        <v>2</v>
      </c>
      <c r="X27" s="17">
        <f t="shared" si="7"/>
        <v>12</v>
      </c>
    </row>
    <row r="28" spans="1:24" ht="15" x14ac:dyDescent="0.25">
      <c r="A28" s="23" t="s">
        <v>51</v>
      </c>
      <c r="B28" s="31" t="str">
        <f>[1]Лист1!C24</f>
        <v>ООО "ОФК"</v>
      </c>
      <c r="C28" s="34">
        <v>22.5</v>
      </c>
      <c r="D28" s="23">
        <v>195</v>
      </c>
      <c r="E28" s="7">
        <v>136</v>
      </c>
      <c r="F28" s="2">
        <f t="shared" si="0"/>
        <v>6.0444444444444443</v>
      </c>
      <c r="G28" s="38">
        <v>13</v>
      </c>
      <c r="H28" s="25">
        <f t="shared" si="1"/>
        <v>6.6666666666666661</v>
      </c>
      <c r="I28" s="22">
        <v>1</v>
      </c>
      <c r="J28" s="22">
        <v>4</v>
      </c>
      <c r="K28" s="22">
        <v>8</v>
      </c>
      <c r="L28" s="39">
        <f t="shared" si="2"/>
        <v>13</v>
      </c>
      <c r="M28" s="22">
        <v>1</v>
      </c>
      <c r="N28" s="22">
        <v>4</v>
      </c>
      <c r="O28" s="22">
        <v>8</v>
      </c>
      <c r="P28" s="38">
        <f t="shared" si="3"/>
        <v>100</v>
      </c>
      <c r="Q28" s="38">
        <f t="shared" si="4"/>
        <v>20.399999999999999</v>
      </c>
      <c r="R28" s="39">
        <f t="shared" si="5"/>
        <v>15</v>
      </c>
      <c r="S28" s="22">
        <v>15</v>
      </c>
      <c r="T28" s="22">
        <f t="shared" si="6"/>
        <v>11.029411764705884</v>
      </c>
      <c r="U28" s="22">
        <v>2</v>
      </c>
      <c r="V28" s="22">
        <v>5</v>
      </c>
      <c r="W28" s="22">
        <v>8</v>
      </c>
      <c r="X28" s="17">
        <f t="shared" si="7"/>
        <v>15</v>
      </c>
    </row>
    <row r="29" spans="1:24" ht="15" x14ac:dyDescent="0.25">
      <c r="A29" s="23" t="s">
        <v>51</v>
      </c>
      <c r="B29" s="31" t="s">
        <v>101</v>
      </c>
      <c r="C29" s="34">
        <v>91.613</v>
      </c>
      <c r="D29" s="23">
        <v>414</v>
      </c>
      <c r="E29" s="7">
        <v>342</v>
      </c>
      <c r="F29" s="2">
        <f t="shared" si="0"/>
        <v>3.7330946481394562</v>
      </c>
      <c r="G29" s="38">
        <v>49</v>
      </c>
      <c r="H29" s="25">
        <f t="shared" si="1"/>
        <v>11.835748792270531</v>
      </c>
      <c r="I29" s="22">
        <v>5</v>
      </c>
      <c r="J29" s="22">
        <v>29</v>
      </c>
      <c r="K29" s="22">
        <v>15</v>
      </c>
      <c r="L29" s="39">
        <v>29</v>
      </c>
      <c r="M29" s="22" t="s">
        <v>51</v>
      </c>
      <c r="N29" s="22">
        <v>29</v>
      </c>
      <c r="O29" s="22" t="s">
        <v>51</v>
      </c>
      <c r="P29" s="38">
        <f t="shared" si="3"/>
        <v>59.183673469387756</v>
      </c>
      <c r="Q29" s="38">
        <f t="shared" si="4"/>
        <v>41.04</v>
      </c>
      <c r="R29" s="39">
        <f t="shared" si="5"/>
        <v>11.999999999999998</v>
      </c>
      <c r="S29" s="22">
        <v>40</v>
      </c>
      <c r="T29" s="22">
        <f t="shared" si="6"/>
        <v>11.695906432748536</v>
      </c>
      <c r="U29" s="22">
        <v>6</v>
      </c>
      <c r="V29" s="22">
        <v>22</v>
      </c>
      <c r="W29" s="22">
        <v>12</v>
      </c>
      <c r="X29" s="17">
        <f t="shared" si="7"/>
        <v>12</v>
      </c>
    </row>
    <row r="30" spans="1:24" ht="15" x14ac:dyDescent="0.25">
      <c r="A30" s="23" t="s">
        <v>51</v>
      </c>
      <c r="B30" s="31" t="s">
        <v>102</v>
      </c>
      <c r="C30" s="34">
        <v>42.587000000000003</v>
      </c>
      <c r="D30" s="23">
        <v>181</v>
      </c>
      <c r="E30" s="7">
        <v>128</v>
      </c>
      <c r="F30" s="2">
        <f t="shared" ref="F30" si="14">E30/C30</f>
        <v>3.0056120412332401</v>
      </c>
      <c r="G30" s="38">
        <v>1</v>
      </c>
      <c r="H30" s="25">
        <f t="shared" si="1"/>
        <v>0.5524861878453039</v>
      </c>
      <c r="I30" s="22" t="s">
        <v>51</v>
      </c>
      <c r="J30" s="22" t="s">
        <v>51</v>
      </c>
      <c r="K30" s="22">
        <v>1</v>
      </c>
      <c r="L30" s="39">
        <v>1</v>
      </c>
      <c r="M30" s="22" t="s">
        <v>51</v>
      </c>
      <c r="N30" s="22" t="s">
        <v>51</v>
      </c>
      <c r="O30" s="22">
        <v>1</v>
      </c>
      <c r="P30" s="38">
        <f t="shared" si="3"/>
        <v>100</v>
      </c>
      <c r="Q30" s="38">
        <f t="shared" ref="Q30" si="15">E30*X30/100</f>
        <v>15.36</v>
      </c>
      <c r="R30" s="39">
        <f t="shared" ref="R30" si="16">IF(E30=0, 0,100/E30*Q30)</f>
        <v>12</v>
      </c>
      <c r="S30" s="22">
        <v>15</v>
      </c>
      <c r="T30" s="22">
        <f t="shared" ref="T30" si="17">IF(E30=0, 0,100/E30*S30)</f>
        <v>11.71875</v>
      </c>
      <c r="U30" s="22">
        <v>1</v>
      </c>
      <c r="V30" s="22">
        <v>9</v>
      </c>
      <c r="W30" s="22">
        <v>5</v>
      </c>
      <c r="X30" s="17">
        <f t="shared" ref="X30" si="18">IF(AND(F30&lt;=1),5,IF(AND(F30&gt;1,F30&lt;=3),8,IF(AND(F30&gt;3,F30&lt;=6),12,IF(AND(F30&gt;6,F30&lt;=9),15,IF(AND(F30&gt;9,F30&lt;=12),18,IF(AND(F30&gt;12,F30&lt;=20),25,IF(AND(F30&gt;20),30,)))))))</f>
        <v>12</v>
      </c>
    </row>
    <row r="31" spans="1:24" ht="15" x14ac:dyDescent="0.25">
      <c r="A31" s="23" t="str">
        <f>[1]Лист1!B26</f>
        <v>5</v>
      </c>
      <c r="B31" s="30" t="str">
        <f>[1]Лист1!C26</f>
        <v>Карсунский</v>
      </c>
      <c r="C31" s="34" t="s">
        <v>51</v>
      </c>
      <c r="D31" s="23"/>
      <c r="E31" s="7" t="s">
        <v>51</v>
      </c>
      <c r="F31" s="2" t="s">
        <v>51</v>
      </c>
      <c r="G31" s="38" t="s">
        <v>51</v>
      </c>
      <c r="H31" s="25" t="s">
        <v>51</v>
      </c>
      <c r="I31" s="22"/>
      <c r="J31" s="22"/>
      <c r="K31" s="22"/>
      <c r="L31" s="39" t="s">
        <v>51</v>
      </c>
      <c r="M31" s="22"/>
      <c r="N31" s="22"/>
      <c r="O31" s="22"/>
      <c r="P31" s="38" t="s">
        <v>51</v>
      </c>
      <c r="Q31" s="38" t="s">
        <v>51</v>
      </c>
      <c r="R31" s="39" t="s">
        <v>51</v>
      </c>
      <c r="S31" s="22" t="s">
        <v>51</v>
      </c>
      <c r="T31" s="22" t="s">
        <v>51</v>
      </c>
      <c r="U31" s="22"/>
      <c r="V31" s="22"/>
      <c r="W31" s="22"/>
      <c r="X31" s="17">
        <f t="shared" si="7"/>
        <v>30</v>
      </c>
    </row>
    <row r="32" spans="1:24" ht="15" x14ac:dyDescent="0.25">
      <c r="A32" s="23" t="s">
        <v>51</v>
      </c>
      <c r="B32" s="31" t="s">
        <v>151</v>
      </c>
      <c r="C32" s="34">
        <v>121.7</v>
      </c>
      <c r="D32" s="23">
        <v>476</v>
      </c>
      <c r="E32" s="7">
        <v>442</v>
      </c>
      <c r="F32" s="2">
        <f t="shared" si="0"/>
        <v>3.6318816762530814</v>
      </c>
      <c r="G32" s="38">
        <v>44</v>
      </c>
      <c r="H32" s="25">
        <f t="shared" si="1"/>
        <v>9.2436974789915975</v>
      </c>
      <c r="I32" s="22">
        <v>3</v>
      </c>
      <c r="J32" s="22">
        <v>27</v>
      </c>
      <c r="K32" s="22">
        <v>14</v>
      </c>
      <c r="L32" s="39">
        <f t="shared" si="2"/>
        <v>38</v>
      </c>
      <c r="M32" s="22"/>
      <c r="N32" s="22">
        <v>26</v>
      </c>
      <c r="O32" s="22">
        <v>12</v>
      </c>
      <c r="P32" s="38">
        <f t="shared" si="3"/>
        <v>86.36363636363636</v>
      </c>
      <c r="Q32" s="38">
        <f t="shared" si="4"/>
        <v>53.04</v>
      </c>
      <c r="R32" s="39">
        <f t="shared" si="5"/>
        <v>12</v>
      </c>
      <c r="S32" s="22">
        <v>45</v>
      </c>
      <c r="T32" s="22">
        <f t="shared" si="6"/>
        <v>10.180995475113122</v>
      </c>
      <c r="U32" s="22">
        <v>3</v>
      </c>
      <c r="V32" s="22">
        <v>28</v>
      </c>
      <c r="W32" s="22">
        <v>14</v>
      </c>
      <c r="X32" s="17">
        <f t="shared" si="7"/>
        <v>12</v>
      </c>
    </row>
    <row r="33" spans="1:24" ht="15" x14ac:dyDescent="0.25">
      <c r="A33" s="23"/>
      <c r="B33" s="31" t="s">
        <v>134</v>
      </c>
      <c r="C33" s="34">
        <v>24.271000000000001</v>
      </c>
      <c r="D33" s="23">
        <v>93</v>
      </c>
      <c r="E33" s="7">
        <v>105</v>
      </c>
      <c r="F33" s="2">
        <f t="shared" si="0"/>
        <v>4.3261505500391415</v>
      </c>
      <c r="G33" s="38">
        <v>1</v>
      </c>
      <c r="H33" s="25">
        <f t="shared" si="1"/>
        <v>1.075268817204301</v>
      </c>
      <c r="I33" s="22"/>
      <c r="J33" s="22"/>
      <c r="K33" s="22">
        <v>1</v>
      </c>
      <c r="L33" s="39" t="s">
        <v>51</v>
      </c>
      <c r="M33" s="22"/>
      <c r="N33" s="22"/>
      <c r="O33" s="22" t="s">
        <v>51</v>
      </c>
      <c r="P33" s="38" t="s">
        <v>51</v>
      </c>
      <c r="Q33" s="38">
        <f t="shared" si="4"/>
        <v>12.6</v>
      </c>
      <c r="R33" s="39">
        <f t="shared" si="5"/>
        <v>11.999999999999998</v>
      </c>
      <c r="S33" s="22">
        <v>12</v>
      </c>
      <c r="T33" s="22">
        <f t="shared" si="6"/>
        <v>11.428571428571427</v>
      </c>
      <c r="U33" s="22"/>
      <c r="V33" s="22">
        <v>8</v>
      </c>
      <c r="W33" s="22">
        <v>4</v>
      </c>
      <c r="X33" s="17">
        <f t="shared" si="7"/>
        <v>12</v>
      </c>
    </row>
    <row r="34" spans="1:24" ht="15" x14ac:dyDescent="0.25">
      <c r="A34" s="23" t="str">
        <f>[1]Лист1!B28</f>
        <v>6</v>
      </c>
      <c r="B34" s="30" t="str">
        <f>[1]Лист1!C28</f>
        <v>Кузоватовский</v>
      </c>
      <c r="C34" s="34" t="s">
        <v>51</v>
      </c>
      <c r="D34" s="23"/>
      <c r="E34" s="7" t="s">
        <v>51</v>
      </c>
      <c r="F34" s="2"/>
      <c r="G34" s="38"/>
      <c r="H34" s="25"/>
      <c r="I34" s="22"/>
      <c r="J34" s="22"/>
      <c r="K34" s="22"/>
      <c r="L34" s="39"/>
      <c r="M34" s="22"/>
      <c r="N34" s="22"/>
      <c r="O34" s="22"/>
      <c r="P34" s="38"/>
      <c r="Q34" s="38"/>
      <c r="R34" s="39"/>
      <c r="S34" s="22"/>
      <c r="T34" s="22"/>
      <c r="U34" s="22"/>
      <c r="V34" s="22"/>
      <c r="W34" s="22"/>
      <c r="X34" s="17">
        <f t="shared" si="7"/>
        <v>5</v>
      </c>
    </row>
    <row r="35" spans="1:24" ht="15" x14ac:dyDescent="0.25">
      <c r="A35" s="23" t="s">
        <v>51</v>
      </c>
      <c r="B35" s="31" t="str">
        <f>[1]Лист1!C29</f>
        <v>ООО Русский лес</v>
      </c>
      <c r="C35" s="34">
        <v>63.3</v>
      </c>
      <c r="D35" s="23">
        <v>357</v>
      </c>
      <c r="E35" s="7">
        <v>356</v>
      </c>
      <c r="F35" s="2">
        <f t="shared" si="0"/>
        <v>5.6240126382306483</v>
      </c>
      <c r="G35" s="38">
        <v>35</v>
      </c>
      <c r="H35" s="25">
        <f t="shared" si="1"/>
        <v>9.8039215686274517</v>
      </c>
      <c r="I35" s="22">
        <v>5</v>
      </c>
      <c r="J35" s="22">
        <v>19</v>
      </c>
      <c r="K35" s="22">
        <v>11</v>
      </c>
      <c r="L35" s="39">
        <f t="shared" si="2"/>
        <v>35</v>
      </c>
      <c r="M35" s="22">
        <v>5</v>
      </c>
      <c r="N35" s="22">
        <v>19</v>
      </c>
      <c r="O35" s="22">
        <v>11</v>
      </c>
      <c r="P35" s="38">
        <f t="shared" si="3"/>
        <v>100</v>
      </c>
      <c r="Q35" s="38">
        <f t="shared" si="4"/>
        <v>42.72</v>
      </c>
      <c r="R35" s="39">
        <f t="shared" si="5"/>
        <v>12</v>
      </c>
      <c r="S35" s="22">
        <v>35</v>
      </c>
      <c r="T35" s="22">
        <f t="shared" si="6"/>
        <v>9.8314606741573041</v>
      </c>
      <c r="U35" s="22">
        <v>5</v>
      </c>
      <c r="V35" s="22">
        <v>19</v>
      </c>
      <c r="W35" s="22">
        <v>11</v>
      </c>
      <c r="X35" s="17">
        <f t="shared" si="7"/>
        <v>12</v>
      </c>
    </row>
    <row r="36" spans="1:24" ht="15" x14ac:dyDescent="0.25">
      <c r="A36" s="23" t="s">
        <v>51</v>
      </c>
      <c r="B36" s="31" t="str">
        <f>[1]Лист1!C30</f>
        <v>ООО СОК "Магнум"</v>
      </c>
      <c r="C36" s="34">
        <v>52.55</v>
      </c>
      <c r="D36" s="23">
        <v>268</v>
      </c>
      <c r="E36" s="7">
        <v>267</v>
      </c>
      <c r="F36" s="2">
        <f t="shared" si="0"/>
        <v>5.0808753568030447</v>
      </c>
      <c r="G36" s="38">
        <v>18</v>
      </c>
      <c r="H36" s="25">
        <f t="shared" si="1"/>
        <v>6.7164179104477615</v>
      </c>
      <c r="I36" s="22">
        <v>2</v>
      </c>
      <c r="J36" s="22">
        <v>10</v>
      </c>
      <c r="K36" s="22">
        <v>6</v>
      </c>
      <c r="L36" s="39">
        <f t="shared" si="2"/>
        <v>18</v>
      </c>
      <c r="M36" s="22">
        <v>2</v>
      </c>
      <c r="N36" s="22">
        <v>10</v>
      </c>
      <c r="O36" s="22">
        <v>6</v>
      </c>
      <c r="P36" s="38">
        <f t="shared" si="3"/>
        <v>100</v>
      </c>
      <c r="Q36" s="38">
        <f t="shared" si="4"/>
        <v>32.04</v>
      </c>
      <c r="R36" s="39">
        <f t="shared" si="5"/>
        <v>12</v>
      </c>
      <c r="S36" s="22">
        <v>20</v>
      </c>
      <c r="T36" s="22">
        <f t="shared" si="6"/>
        <v>7.4906367041198507</v>
      </c>
      <c r="U36" s="22">
        <v>2</v>
      </c>
      <c r="V36" s="22">
        <v>12</v>
      </c>
      <c r="W36" s="22">
        <v>6</v>
      </c>
      <c r="X36" s="17">
        <f t="shared" si="7"/>
        <v>12</v>
      </c>
    </row>
    <row r="37" spans="1:24" ht="15" x14ac:dyDescent="0.25">
      <c r="A37" s="23" t="s">
        <v>51</v>
      </c>
      <c r="B37" s="31" t="s">
        <v>104</v>
      </c>
      <c r="C37" s="34">
        <v>45.454000000000001</v>
      </c>
      <c r="D37" s="23">
        <v>231</v>
      </c>
      <c r="E37" s="7">
        <v>238</v>
      </c>
      <c r="F37" s="2">
        <f t="shared" si="0"/>
        <v>5.2360628327539933</v>
      </c>
      <c r="G37" s="38">
        <v>20</v>
      </c>
      <c r="H37" s="25">
        <f t="shared" si="1"/>
        <v>8.6580086580086579</v>
      </c>
      <c r="I37" s="22">
        <v>3</v>
      </c>
      <c r="J37" s="22">
        <v>11</v>
      </c>
      <c r="K37" s="22">
        <v>6</v>
      </c>
      <c r="L37" s="39">
        <v>16</v>
      </c>
      <c r="M37" s="22" t="s">
        <v>51</v>
      </c>
      <c r="N37" s="22">
        <v>10</v>
      </c>
      <c r="O37" s="22">
        <v>6</v>
      </c>
      <c r="P37" s="38">
        <f t="shared" si="3"/>
        <v>80</v>
      </c>
      <c r="Q37" s="38">
        <f t="shared" si="4"/>
        <v>28.56</v>
      </c>
      <c r="R37" s="39">
        <f t="shared" si="5"/>
        <v>12</v>
      </c>
      <c r="S37" s="22">
        <v>28</v>
      </c>
      <c r="T37" s="22">
        <f t="shared" si="6"/>
        <v>11.764705882352942</v>
      </c>
      <c r="U37" s="22">
        <v>4</v>
      </c>
      <c r="V37" s="22">
        <v>15</v>
      </c>
      <c r="W37" s="22">
        <v>9</v>
      </c>
      <c r="X37" s="17">
        <f t="shared" si="7"/>
        <v>12</v>
      </c>
    </row>
    <row r="38" spans="1:24" ht="15" x14ac:dyDescent="0.25">
      <c r="A38" s="23" t="s">
        <v>51</v>
      </c>
      <c r="B38" s="31" t="s">
        <v>103</v>
      </c>
      <c r="C38" s="34">
        <v>28.876000000000001</v>
      </c>
      <c r="D38" s="23">
        <v>195</v>
      </c>
      <c r="E38" s="7">
        <v>131</v>
      </c>
      <c r="F38" s="2">
        <f t="shared" ref="F38" si="19">E38/C38</f>
        <v>4.5366394237429004</v>
      </c>
      <c r="G38" s="38">
        <v>20</v>
      </c>
      <c r="H38" s="25">
        <f t="shared" si="1"/>
        <v>10.256410256410255</v>
      </c>
      <c r="I38" s="22">
        <v>2</v>
      </c>
      <c r="J38" s="22">
        <v>12</v>
      </c>
      <c r="K38" s="22">
        <v>6</v>
      </c>
      <c r="L38" s="39">
        <v>17</v>
      </c>
      <c r="M38" s="22">
        <v>2</v>
      </c>
      <c r="N38" s="22">
        <v>12</v>
      </c>
      <c r="O38" s="22">
        <v>3</v>
      </c>
      <c r="P38" s="38">
        <f t="shared" si="3"/>
        <v>85</v>
      </c>
      <c r="Q38" s="38">
        <f t="shared" ref="Q38" si="20">E38*X38/100</f>
        <v>15.72</v>
      </c>
      <c r="R38" s="39">
        <f t="shared" ref="R38" si="21">IF(E38=0, 0,100/E38*Q38)</f>
        <v>12.000000000000002</v>
      </c>
      <c r="S38" s="22">
        <v>15</v>
      </c>
      <c r="T38" s="22">
        <f t="shared" ref="T38" si="22">IF(E38=0, 0,100/E38*S38)</f>
        <v>11.450381679389313</v>
      </c>
      <c r="U38" s="22">
        <v>2</v>
      </c>
      <c r="V38" s="22">
        <v>8</v>
      </c>
      <c r="W38" s="22">
        <v>5</v>
      </c>
      <c r="X38" s="17">
        <f t="shared" ref="X38" si="23">IF(AND(F38&lt;=1),5,IF(AND(F38&gt;1,F38&lt;=3),8,IF(AND(F38&gt;3,F38&lt;=6),12,IF(AND(F38&gt;6,F38&lt;=9),15,IF(AND(F38&gt;9,F38&lt;=12),18,IF(AND(F38&gt;12,F38&lt;=20),25,IF(AND(F38&gt;20),30,)))))))</f>
        <v>12</v>
      </c>
    </row>
    <row r="39" spans="1:24" ht="15" x14ac:dyDescent="0.25">
      <c r="A39" s="23" t="str">
        <f>[1]Лист1!B32</f>
        <v>7</v>
      </c>
      <c r="B39" s="30" t="str">
        <f>[1]Лист1!C32</f>
        <v>Майнский</v>
      </c>
      <c r="C39" s="34" t="s">
        <v>51</v>
      </c>
      <c r="D39" s="23"/>
      <c r="E39" s="7" t="s">
        <v>51</v>
      </c>
      <c r="F39" s="2"/>
      <c r="G39" s="38"/>
      <c r="H39" s="25"/>
      <c r="I39" s="22"/>
      <c r="J39" s="22"/>
      <c r="K39" s="22"/>
      <c r="L39" s="39"/>
      <c r="M39" s="22"/>
      <c r="N39" s="22"/>
      <c r="O39" s="22"/>
      <c r="P39" s="38"/>
      <c r="Q39" s="38"/>
      <c r="R39" s="39"/>
      <c r="S39" s="22"/>
      <c r="T39" s="22"/>
      <c r="U39" s="22"/>
      <c r="V39" s="22"/>
      <c r="W39" s="22"/>
      <c r="X39" s="17">
        <f t="shared" si="7"/>
        <v>5</v>
      </c>
    </row>
    <row r="40" spans="1:24" ht="15" x14ac:dyDescent="0.25">
      <c r="A40" s="23" t="s">
        <v>51</v>
      </c>
      <c r="B40" s="31" t="str">
        <f>[1]Лист1!C33</f>
        <v>А НП ОО Ульяновск-охота</v>
      </c>
      <c r="C40" s="34">
        <v>11.6</v>
      </c>
      <c r="D40" s="23">
        <v>69</v>
      </c>
      <c r="E40" s="7">
        <v>86</v>
      </c>
      <c r="F40" s="2">
        <f t="shared" si="0"/>
        <v>7.4137931034482758</v>
      </c>
      <c r="G40" s="38">
        <v>8</v>
      </c>
      <c r="H40" s="25">
        <f t="shared" si="1"/>
        <v>11.594202898550725</v>
      </c>
      <c r="I40" s="22">
        <v>1</v>
      </c>
      <c r="J40" s="22">
        <v>4</v>
      </c>
      <c r="K40" s="22">
        <v>3</v>
      </c>
      <c r="L40" s="39">
        <f t="shared" si="2"/>
        <v>8</v>
      </c>
      <c r="M40" s="22">
        <v>1</v>
      </c>
      <c r="N40" s="22">
        <v>4</v>
      </c>
      <c r="O40" s="22">
        <v>3</v>
      </c>
      <c r="P40" s="38">
        <f t="shared" si="3"/>
        <v>100</v>
      </c>
      <c r="Q40" s="38">
        <f t="shared" si="4"/>
        <v>12.9</v>
      </c>
      <c r="R40" s="39">
        <f t="shared" si="5"/>
        <v>15.000000000000002</v>
      </c>
      <c r="S40" s="22">
        <v>12</v>
      </c>
      <c r="T40" s="22">
        <f t="shared" si="6"/>
        <v>13.953488372093023</v>
      </c>
      <c r="U40" s="22">
        <v>1</v>
      </c>
      <c r="V40" s="22">
        <v>7</v>
      </c>
      <c r="W40" s="22">
        <v>4</v>
      </c>
      <c r="X40" s="17">
        <f t="shared" si="7"/>
        <v>15</v>
      </c>
    </row>
    <row r="41" spans="1:24" ht="15" x14ac:dyDescent="0.25">
      <c r="A41" s="23" t="s">
        <v>51</v>
      </c>
      <c r="B41" s="31" t="str">
        <f>[1]Лист1!C34</f>
        <v>ООО "Калинка-Сервис"</v>
      </c>
      <c r="C41" s="34">
        <v>37.161000000000001</v>
      </c>
      <c r="D41" s="23">
        <v>189</v>
      </c>
      <c r="E41" s="7">
        <v>197</v>
      </c>
      <c r="F41" s="2">
        <f t="shared" si="0"/>
        <v>5.3012566938456986</v>
      </c>
      <c r="G41" s="38">
        <v>16</v>
      </c>
      <c r="H41" s="25">
        <f t="shared" si="1"/>
        <v>8.4656084656084651</v>
      </c>
      <c r="I41" s="22">
        <v>2</v>
      </c>
      <c r="J41" s="22">
        <v>9</v>
      </c>
      <c r="K41" s="22">
        <v>5</v>
      </c>
      <c r="L41" s="39">
        <f t="shared" si="2"/>
        <v>16</v>
      </c>
      <c r="M41" s="22">
        <v>2</v>
      </c>
      <c r="N41" s="22">
        <v>9</v>
      </c>
      <c r="O41" s="22">
        <v>5</v>
      </c>
      <c r="P41" s="38">
        <f t="shared" si="3"/>
        <v>100</v>
      </c>
      <c r="Q41" s="38">
        <f t="shared" si="4"/>
        <v>23.64</v>
      </c>
      <c r="R41" s="39">
        <f t="shared" si="5"/>
        <v>12</v>
      </c>
      <c r="S41" s="22">
        <v>23</v>
      </c>
      <c r="T41" s="22">
        <f t="shared" si="6"/>
        <v>11.675126903553299</v>
      </c>
      <c r="U41" s="22">
        <v>3</v>
      </c>
      <c r="V41" s="22">
        <v>13</v>
      </c>
      <c r="W41" s="22">
        <v>7</v>
      </c>
      <c r="X41" s="17">
        <f t="shared" si="7"/>
        <v>12</v>
      </c>
    </row>
    <row r="42" spans="1:24" ht="15" x14ac:dyDescent="0.25">
      <c r="A42" s="23"/>
      <c r="B42" s="31" t="s">
        <v>75</v>
      </c>
      <c r="C42" s="34">
        <v>62.2</v>
      </c>
      <c r="D42" s="23">
        <v>39</v>
      </c>
      <c r="E42" s="7">
        <v>128</v>
      </c>
      <c r="F42" s="2">
        <f t="shared" si="0"/>
        <v>2.057877813504823</v>
      </c>
      <c r="G42" s="38">
        <v>1</v>
      </c>
      <c r="H42" s="25">
        <f t="shared" si="1"/>
        <v>2.5641025641025643</v>
      </c>
      <c r="I42" s="22"/>
      <c r="J42" s="22"/>
      <c r="K42" s="22">
        <v>1</v>
      </c>
      <c r="L42" s="39">
        <v>1</v>
      </c>
      <c r="M42" s="22"/>
      <c r="N42" s="22"/>
      <c r="O42" s="22">
        <v>1</v>
      </c>
      <c r="P42" s="38">
        <f t="shared" si="3"/>
        <v>100</v>
      </c>
      <c r="Q42" s="38">
        <f t="shared" si="4"/>
        <v>10.24</v>
      </c>
      <c r="R42" s="39">
        <f t="shared" si="5"/>
        <v>8</v>
      </c>
      <c r="S42" s="22">
        <v>10</v>
      </c>
      <c r="T42" s="22">
        <f t="shared" si="6"/>
        <v>7.8125</v>
      </c>
      <c r="U42" s="22"/>
      <c r="V42" s="22">
        <v>7</v>
      </c>
      <c r="W42" s="22">
        <v>3</v>
      </c>
      <c r="X42" s="17">
        <f t="shared" si="7"/>
        <v>8</v>
      </c>
    </row>
    <row r="43" spans="1:24" ht="15" x14ac:dyDescent="0.25">
      <c r="A43" s="23" t="s">
        <v>51</v>
      </c>
      <c r="B43" s="31" t="str">
        <f>[1]Лист1!C35</f>
        <v>ООО Маяк</v>
      </c>
      <c r="C43" s="34">
        <v>21.27</v>
      </c>
      <c r="D43" s="23">
        <v>131</v>
      </c>
      <c r="E43" s="7">
        <v>116</v>
      </c>
      <c r="F43" s="2">
        <f t="shared" si="0"/>
        <v>5.4536906440996713</v>
      </c>
      <c r="G43" s="38">
        <v>15</v>
      </c>
      <c r="H43" s="25">
        <f t="shared" si="1"/>
        <v>11.450381679389313</v>
      </c>
      <c r="I43" s="22">
        <v>2</v>
      </c>
      <c r="J43" s="22">
        <v>8</v>
      </c>
      <c r="K43" s="22">
        <v>5</v>
      </c>
      <c r="L43" s="39">
        <f t="shared" si="2"/>
        <v>15</v>
      </c>
      <c r="M43" s="22">
        <v>2</v>
      </c>
      <c r="N43" s="22">
        <v>8</v>
      </c>
      <c r="O43" s="22">
        <v>5</v>
      </c>
      <c r="P43" s="38">
        <f t="shared" si="3"/>
        <v>100</v>
      </c>
      <c r="Q43" s="38">
        <f t="shared" si="4"/>
        <v>13.92</v>
      </c>
      <c r="R43" s="39">
        <f t="shared" si="5"/>
        <v>12</v>
      </c>
      <c r="S43" s="22">
        <v>13</v>
      </c>
      <c r="T43" s="22">
        <f t="shared" si="6"/>
        <v>11.206896551724137</v>
      </c>
      <c r="U43" s="22">
        <v>1</v>
      </c>
      <c r="V43" s="22">
        <v>8</v>
      </c>
      <c r="W43" s="22">
        <v>4</v>
      </c>
      <c r="X43" s="17">
        <f t="shared" si="7"/>
        <v>12</v>
      </c>
    </row>
    <row r="44" spans="1:24" ht="15" x14ac:dyDescent="0.25">
      <c r="A44" s="23"/>
      <c r="B44" s="31" t="s">
        <v>152</v>
      </c>
      <c r="C44" s="34">
        <v>47.1</v>
      </c>
      <c r="D44" s="23">
        <v>307</v>
      </c>
      <c r="E44" s="7">
        <v>266</v>
      </c>
      <c r="F44" s="2">
        <f t="shared" si="0"/>
        <v>5.6475583864118892</v>
      </c>
      <c r="G44" s="38">
        <v>36</v>
      </c>
      <c r="H44" s="25">
        <f t="shared" si="1"/>
        <v>11.726384364820847</v>
      </c>
      <c r="I44" s="22">
        <v>4</v>
      </c>
      <c r="J44" s="22">
        <v>21</v>
      </c>
      <c r="K44" s="22">
        <v>11</v>
      </c>
      <c r="L44" s="39">
        <f t="shared" si="2"/>
        <v>31</v>
      </c>
      <c r="M44" s="22"/>
      <c r="N44" s="22">
        <v>20</v>
      </c>
      <c r="O44" s="22">
        <v>11</v>
      </c>
      <c r="P44" s="38">
        <f t="shared" si="3"/>
        <v>86.111111111111114</v>
      </c>
      <c r="Q44" s="38">
        <f t="shared" si="4"/>
        <v>31.92</v>
      </c>
      <c r="R44" s="39">
        <f t="shared" si="5"/>
        <v>12</v>
      </c>
      <c r="S44" s="22">
        <v>30</v>
      </c>
      <c r="T44" s="22">
        <f t="shared" si="6"/>
        <v>11.278195488721805</v>
      </c>
      <c r="U44" s="22">
        <v>2</v>
      </c>
      <c r="V44" s="22">
        <v>19</v>
      </c>
      <c r="W44" s="22">
        <v>9</v>
      </c>
      <c r="X44" s="17">
        <f t="shared" si="7"/>
        <v>12</v>
      </c>
    </row>
    <row r="45" spans="1:24" ht="15" x14ac:dyDescent="0.25">
      <c r="A45" s="23" t="s">
        <v>51</v>
      </c>
      <c r="B45" s="31" t="s">
        <v>153</v>
      </c>
      <c r="C45" s="34">
        <v>22.939</v>
      </c>
      <c r="D45" s="23" t="s">
        <v>51</v>
      </c>
      <c r="E45" s="7">
        <v>131</v>
      </c>
      <c r="F45" s="2">
        <f t="shared" si="0"/>
        <v>5.7107982039321676</v>
      </c>
      <c r="G45" s="38" t="s">
        <v>51</v>
      </c>
      <c r="H45" s="25" t="s">
        <v>51</v>
      </c>
      <c r="I45" s="22" t="s">
        <v>51</v>
      </c>
      <c r="J45" s="22" t="s">
        <v>51</v>
      </c>
      <c r="K45" s="22" t="s">
        <v>51</v>
      </c>
      <c r="L45" s="39" t="s">
        <v>51</v>
      </c>
      <c r="M45" s="22" t="s">
        <v>51</v>
      </c>
      <c r="N45" s="22" t="s">
        <v>51</v>
      </c>
      <c r="O45" s="22" t="s">
        <v>51</v>
      </c>
      <c r="P45" s="38" t="s">
        <v>51</v>
      </c>
      <c r="Q45" s="38">
        <f t="shared" si="4"/>
        <v>15.72</v>
      </c>
      <c r="R45" s="39">
        <f t="shared" si="5"/>
        <v>12.000000000000002</v>
      </c>
      <c r="S45" s="22">
        <v>15</v>
      </c>
      <c r="T45" s="22">
        <f t="shared" si="6"/>
        <v>11.450381679389313</v>
      </c>
      <c r="U45" s="22">
        <v>2</v>
      </c>
      <c r="V45" s="22">
        <v>8</v>
      </c>
      <c r="W45" s="22">
        <v>5</v>
      </c>
      <c r="X45" s="17">
        <f t="shared" si="7"/>
        <v>12</v>
      </c>
    </row>
    <row r="46" spans="1:24" ht="15" x14ac:dyDescent="0.25">
      <c r="A46" s="23" t="str">
        <f>[1]Лист1!B38</f>
        <v>8</v>
      </c>
      <c r="B46" s="30" t="str">
        <f>[1]Лист1!C38</f>
        <v>Мелекесский</v>
      </c>
      <c r="C46" s="34" t="s">
        <v>51</v>
      </c>
      <c r="D46" s="23"/>
      <c r="E46" s="7" t="s">
        <v>51</v>
      </c>
      <c r="F46" s="2"/>
      <c r="G46" s="38"/>
      <c r="H46" s="25"/>
      <c r="I46" s="22"/>
      <c r="J46" s="22"/>
      <c r="K46" s="22"/>
      <c r="L46" s="39"/>
      <c r="M46" s="22"/>
      <c r="N46" s="22"/>
      <c r="O46" s="22"/>
      <c r="P46" s="38"/>
      <c r="Q46" s="38"/>
      <c r="R46" s="39"/>
      <c r="S46" s="22"/>
      <c r="T46" s="22"/>
      <c r="U46" s="22"/>
      <c r="V46" s="22"/>
      <c r="W46" s="22"/>
      <c r="X46" s="17">
        <f t="shared" si="7"/>
        <v>5</v>
      </c>
    </row>
    <row r="47" spans="1:24" ht="15" x14ac:dyDescent="0.25">
      <c r="A47" s="23" t="s">
        <v>51</v>
      </c>
      <c r="B47" s="31" t="str">
        <f>[1]Лист1!C39</f>
        <v>УОО Мелекесского района участок 1</v>
      </c>
      <c r="C47" s="34">
        <v>123.7</v>
      </c>
      <c r="D47" s="23">
        <v>77</v>
      </c>
      <c r="E47" s="7">
        <v>183</v>
      </c>
      <c r="F47" s="2">
        <f t="shared" si="0"/>
        <v>1.4793856103476151</v>
      </c>
      <c r="G47" s="38">
        <v>5</v>
      </c>
      <c r="H47" s="25">
        <f t="shared" si="1"/>
        <v>6.4935064935064934</v>
      </c>
      <c r="I47" s="22"/>
      <c r="J47" s="22">
        <v>3</v>
      </c>
      <c r="K47" s="22">
        <v>2</v>
      </c>
      <c r="L47" s="39">
        <v>5</v>
      </c>
      <c r="M47" s="22"/>
      <c r="N47" s="22">
        <v>3</v>
      </c>
      <c r="O47" s="22">
        <v>2</v>
      </c>
      <c r="P47" s="38">
        <f t="shared" si="3"/>
        <v>100</v>
      </c>
      <c r="Q47" s="38">
        <f t="shared" si="4"/>
        <v>14.64</v>
      </c>
      <c r="R47" s="39">
        <f t="shared" si="5"/>
        <v>8.0000000000000018</v>
      </c>
      <c r="S47" s="22">
        <v>14</v>
      </c>
      <c r="T47" s="22">
        <f t="shared" si="6"/>
        <v>7.6502732240437163</v>
      </c>
      <c r="U47" s="22"/>
      <c r="V47" s="22">
        <v>9</v>
      </c>
      <c r="W47" s="22">
        <v>5</v>
      </c>
      <c r="X47" s="17">
        <f t="shared" si="7"/>
        <v>8</v>
      </c>
    </row>
    <row r="48" spans="1:24" ht="15" x14ac:dyDescent="0.25">
      <c r="A48" s="23"/>
      <c r="B48" s="31" t="s">
        <v>133</v>
      </c>
      <c r="C48" s="34">
        <v>15</v>
      </c>
      <c r="D48" s="23">
        <v>31</v>
      </c>
      <c r="E48" s="7">
        <v>56</v>
      </c>
      <c r="F48" s="2">
        <f t="shared" si="0"/>
        <v>3.7333333333333334</v>
      </c>
      <c r="G48" s="38"/>
      <c r="H48" s="25"/>
      <c r="I48" s="22"/>
      <c r="J48" s="22"/>
      <c r="K48" s="22"/>
      <c r="L48" s="39"/>
      <c r="M48" s="22"/>
      <c r="N48" s="22"/>
      <c r="O48" s="22"/>
      <c r="P48" s="38"/>
      <c r="Q48" s="38">
        <f t="shared" si="4"/>
        <v>6.72</v>
      </c>
      <c r="R48" s="39">
        <f t="shared" si="5"/>
        <v>12</v>
      </c>
      <c r="S48" s="22">
        <v>6</v>
      </c>
      <c r="T48" s="22">
        <f t="shared" si="6"/>
        <v>10.714285714285715</v>
      </c>
      <c r="U48" s="22"/>
      <c r="V48" s="22">
        <v>4</v>
      </c>
      <c r="W48" s="22">
        <v>2</v>
      </c>
      <c r="X48" s="17">
        <f t="shared" si="7"/>
        <v>12</v>
      </c>
    </row>
    <row r="49" spans="1:24" ht="15" x14ac:dyDescent="0.25">
      <c r="A49" s="23" t="s">
        <v>51</v>
      </c>
      <c r="B49" s="31" t="str">
        <f>[1]Лист1!C41</f>
        <v>УООООиР Мелекесского района</v>
      </c>
      <c r="C49" s="34">
        <v>134.143</v>
      </c>
      <c r="D49" s="23">
        <v>534</v>
      </c>
      <c r="E49" s="7">
        <v>707</v>
      </c>
      <c r="F49" s="2">
        <f t="shared" si="0"/>
        <v>5.2704949196007247</v>
      </c>
      <c r="G49" s="38">
        <v>60</v>
      </c>
      <c r="H49" s="25">
        <f t="shared" si="1"/>
        <v>11.235955056179776</v>
      </c>
      <c r="I49" s="22">
        <v>4</v>
      </c>
      <c r="J49" s="22">
        <v>38</v>
      </c>
      <c r="K49" s="22">
        <v>18</v>
      </c>
      <c r="L49" s="39">
        <f t="shared" si="2"/>
        <v>60</v>
      </c>
      <c r="M49" s="22">
        <v>4</v>
      </c>
      <c r="N49" s="22">
        <v>38</v>
      </c>
      <c r="O49" s="22">
        <v>18</v>
      </c>
      <c r="P49" s="38">
        <f t="shared" si="3"/>
        <v>100</v>
      </c>
      <c r="Q49" s="38">
        <f t="shared" si="4"/>
        <v>84.84</v>
      </c>
      <c r="R49" s="39">
        <f t="shared" si="5"/>
        <v>12</v>
      </c>
      <c r="S49" s="22">
        <v>70</v>
      </c>
      <c r="T49" s="22">
        <f t="shared" si="6"/>
        <v>9.9009900990099009</v>
      </c>
      <c r="U49" s="22">
        <v>5</v>
      </c>
      <c r="V49" s="22">
        <v>44</v>
      </c>
      <c r="W49" s="22">
        <v>21</v>
      </c>
      <c r="X49" s="17">
        <f t="shared" si="7"/>
        <v>12</v>
      </c>
    </row>
    <row r="50" spans="1:24" ht="15" x14ac:dyDescent="0.25">
      <c r="A50" s="23" t="str">
        <f>[1]Лист1!B42</f>
        <v>9</v>
      </c>
      <c r="B50" s="30" t="str">
        <f>[1]Лист1!C42</f>
        <v>Николаевский</v>
      </c>
      <c r="C50" s="34" t="s">
        <v>51</v>
      </c>
      <c r="D50" s="23"/>
      <c r="E50" s="7" t="s">
        <v>51</v>
      </c>
      <c r="F50" s="2"/>
      <c r="G50" s="38"/>
      <c r="H50" s="25"/>
      <c r="I50" s="22"/>
      <c r="J50" s="22"/>
      <c r="K50" s="22"/>
      <c r="L50" s="39"/>
      <c r="M50" s="22"/>
      <c r="N50" s="22"/>
      <c r="O50" s="22"/>
      <c r="P50" s="38"/>
      <c r="Q50" s="38"/>
      <c r="R50" s="39"/>
      <c r="S50" s="22"/>
      <c r="T50" s="22"/>
      <c r="U50" s="22"/>
      <c r="V50" s="22"/>
      <c r="W50" s="22"/>
      <c r="X50" s="17">
        <f t="shared" si="7"/>
        <v>5</v>
      </c>
    </row>
    <row r="51" spans="1:24" ht="15" x14ac:dyDescent="0.25">
      <c r="A51" s="23" t="s">
        <v>51</v>
      </c>
      <c r="B51" s="31" t="str">
        <f>[1]Лист1!C43</f>
        <v>ООО "Прасковьинское"</v>
      </c>
      <c r="C51" s="34">
        <v>33.057000000000002</v>
      </c>
      <c r="D51" s="23">
        <v>49</v>
      </c>
      <c r="E51" s="7">
        <v>92</v>
      </c>
      <c r="F51" s="2">
        <f t="shared" si="0"/>
        <v>2.7830716640953503</v>
      </c>
      <c r="G51" s="38">
        <v>3</v>
      </c>
      <c r="H51" s="25">
        <f t="shared" si="1"/>
        <v>6.1224489795918373</v>
      </c>
      <c r="I51" s="22"/>
      <c r="J51" s="22">
        <v>2</v>
      </c>
      <c r="K51" s="22">
        <v>1</v>
      </c>
      <c r="L51" s="39">
        <v>3</v>
      </c>
      <c r="M51" s="22"/>
      <c r="N51" s="22">
        <v>2</v>
      </c>
      <c r="O51" s="22">
        <v>1</v>
      </c>
      <c r="P51" s="38">
        <f t="shared" si="3"/>
        <v>100</v>
      </c>
      <c r="Q51" s="38">
        <f t="shared" si="4"/>
        <v>7.36</v>
      </c>
      <c r="R51" s="39">
        <f t="shared" si="5"/>
        <v>8</v>
      </c>
      <c r="S51" s="22">
        <v>7</v>
      </c>
      <c r="T51" s="22">
        <f t="shared" si="6"/>
        <v>7.6086956521739122</v>
      </c>
      <c r="U51" s="22"/>
      <c r="V51" s="22">
        <v>4</v>
      </c>
      <c r="W51" s="22">
        <v>3</v>
      </c>
      <c r="X51" s="17">
        <f t="shared" si="7"/>
        <v>8</v>
      </c>
    </row>
    <row r="52" spans="1:24" ht="15" x14ac:dyDescent="0.25">
      <c r="A52" s="23" t="s">
        <v>51</v>
      </c>
      <c r="B52" s="31" t="s">
        <v>114</v>
      </c>
      <c r="C52" s="34">
        <v>9.0719999999999992</v>
      </c>
      <c r="D52" s="23">
        <v>134</v>
      </c>
      <c r="E52" s="7">
        <v>142</v>
      </c>
      <c r="F52" s="2">
        <f t="shared" si="0"/>
        <v>15.652557319223988</v>
      </c>
      <c r="G52" s="38">
        <v>8</v>
      </c>
      <c r="H52" s="25">
        <f t="shared" si="1"/>
        <v>5.9701492537313436</v>
      </c>
      <c r="I52" s="22">
        <v>1</v>
      </c>
      <c r="J52" s="22">
        <v>4</v>
      </c>
      <c r="K52" s="22">
        <v>3</v>
      </c>
      <c r="L52" s="39">
        <v>6</v>
      </c>
      <c r="M52" s="22" t="s">
        <v>51</v>
      </c>
      <c r="N52" s="22">
        <v>4</v>
      </c>
      <c r="O52" s="22">
        <v>2</v>
      </c>
      <c r="P52" s="38">
        <f t="shared" si="3"/>
        <v>75</v>
      </c>
      <c r="Q52" s="38">
        <f t="shared" si="4"/>
        <v>35.5</v>
      </c>
      <c r="R52" s="39">
        <f t="shared" si="5"/>
        <v>25</v>
      </c>
      <c r="S52" s="22">
        <v>8</v>
      </c>
      <c r="T52" s="22">
        <f t="shared" si="6"/>
        <v>5.6338028169014081</v>
      </c>
      <c r="U52" s="22">
        <v>1</v>
      </c>
      <c r="V52" s="22">
        <v>4</v>
      </c>
      <c r="W52" s="22">
        <v>3</v>
      </c>
      <c r="X52" s="17">
        <f t="shared" si="7"/>
        <v>25</v>
      </c>
    </row>
    <row r="53" spans="1:24" ht="15" x14ac:dyDescent="0.25">
      <c r="A53" s="23" t="s">
        <v>51</v>
      </c>
      <c r="B53" s="31" t="s">
        <v>115</v>
      </c>
      <c r="C53" s="34">
        <v>8.0060000000000002</v>
      </c>
      <c r="D53" s="23">
        <v>120</v>
      </c>
      <c r="E53" s="7">
        <v>129</v>
      </c>
      <c r="F53" s="2">
        <f t="shared" ref="F53" si="24">E53/C53</f>
        <v>16.112915313514865</v>
      </c>
      <c r="G53" s="38">
        <v>7</v>
      </c>
      <c r="H53" s="25">
        <v>1</v>
      </c>
      <c r="I53" s="22">
        <v>1</v>
      </c>
      <c r="J53" s="22">
        <v>3</v>
      </c>
      <c r="K53" s="22">
        <v>3</v>
      </c>
      <c r="L53" s="39">
        <v>6</v>
      </c>
      <c r="M53" s="22">
        <v>1</v>
      </c>
      <c r="N53" s="22">
        <v>3</v>
      </c>
      <c r="O53" s="22">
        <v>2</v>
      </c>
      <c r="P53" s="38">
        <f t="shared" si="3"/>
        <v>85.714285714285708</v>
      </c>
      <c r="Q53" s="38">
        <f t="shared" ref="Q53" si="25">E53*X53/100</f>
        <v>32.25</v>
      </c>
      <c r="R53" s="39">
        <f t="shared" ref="R53" si="26">IF(E53=0, 0,100/E53*Q53)</f>
        <v>25</v>
      </c>
      <c r="S53" s="22">
        <v>7</v>
      </c>
      <c r="T53" s="22">
        <f t="shared" ref="T53" si="27">IF(E53=0, 0,100/E53*S53)</f>
        <v>5.4263565891472876</v>
      </c>
      <c r="U53" s="22">
        <v>1</v>
      </c>
      <c r="V53" s="22">
        <v>3</v>
      </c>
      <c r="W53" s="22">
        <v>3</v>
      </c>
      <c r="X53" s="17">
        <f t="shared" ref="X53" si="28">IF(AND(F53&lt;=1),5,IF(AND(F53&gt;1,F53&lt;=3),8,IF(AND(F53&gt;3,F53&lt;=6),12,IF(AND(F53&gt;6,F53&lt;=9),15,IF(AND(F53&gt;9,F53&lt;=12),18,IF(AND(F53&gt;12,F53&lt;=20),25,IF(AND(F53&gt;20),30,)))))))</f>
        <v>25</v>
      </c>
    </row>
    <row r="54" spans="1:24" ht="15" x14ac:dyDescent="0.25">
      <c r="A54" s="23" t="s">
        <v>51</v>
      </c>
      <c r="B54" s="31" t="s">
        <v>117</v>
      </c>
      <c r="C54" s="34">
        <v>24.2</v>
      </c>
      <c r="D54" s="23">
        <v>59</v>
      </c>
      <c r="E54" s="7">
        <v>76</v>
      </c>
      <c r="F54" s="2">
        <f t="shared" si="0"/>
        <v>3.1404958677685952</v>
      </c>
      <c r="G54" s="38">
        <v>4</v>
      </c>
      <c r="H54" s="25">
        <f t="shared" si="1"/>
        <v>6.7796610169491522</v>
      </c>
      <c r="I54" s="22"/>
      <c r="J54" s="22">
        <v>2</v>
      </c>
      <c r="K54" s="22">
        <v>2</v>
      </c>
      <c r="L54" s="39">
        <v>2</v>
      </c>
      <c r="M54" s="22"/>
      <c r="N54" s="22" t="s">
        <v>51</v>
      </c>
      <c r="O54" s="22">
        <v>2</v>
      </c>
      <c r="P54" s="38">
        <f t="shared" si="3"/>
        <v>50</v>
      </c>
      <c r="Q54" s="38">
        <f t="shared" si="4"/>
        <v>9.1199999999999992</v>
      </c>
      <c r="R54" s="39">
        <f t="shared" si="5"/>
        <v>12</v>
      </c>
      <c r="S54" s="22">
        <v>9</v>
      </c>
      <c r="T54" s="22">
        <f t="shared" si="6"/>
        <v>11.842105263157896</v>
      </c>
      <c r="U54" s="22">
        <v>1</v>
      </c>
      <c r="V54" s="22">
        <v>5</v>
      </c>
      <c r="W54" s="22">
        <v>3</v>
      </c>
      <c r="X54" s="17">
        <f t="shared" si="7"/>
        <v>12</v>
      </c>
    </row>
    <row r="55" spans="1:24" ht="15" x14ac:dyDescent="0.25">
      <c r="A55" s="23" t="s">
        <v>51</v>
      </c>
      <c r="B55" s="31" t="s">
        <v>116</v>
      </c>
      <c r="C55" s="34">
        <v>8.8000000000000007</v>
      </c>
      <c r="D55" s="23">
        <v>22</v>
      </c>
      <c r="E55" s="7">
        <v>81</v>
      </c>
      <c r="F55" s="2">
        <f t="shared" ref="F55" si="29">E55/C55</f>
        <v>9.2045454545454533</v>
      </c>
      <c r="G55" s="38">
        <v>1</v>
      </c>
      <c r="H55" s="25" t="s">
        <v>51</v>
      </c>
      <c r="I55" s="22"/>
      <c r="J55" s="22" t="s">
        <v>51</v>
      </c>
      <c r="K55" s="22">
        <v>1</v>
      </c>
      <c r="L55" s="39">
        <v>1</v>
      </c>
      <c r="M55" s="22"/>
      <c r="N55" s="22" t="s">
        <v>51</v>
      </c>
      <c r="O55" s="22">
        <v>1</v>
      </c>
      <c r="P55" s="38">
        <f t="shared" si="3"/>
        <v>100</v>
      </c>
      <c r="Q55" s="38">
        <f t="shared" ref="Q55" si="30">E55*X55/100</f>
        <v>14.58</v>
      </c>
      <c r="R55" s="39">
        <f t="shared" ref="R55" si="31">IF(E55=0, 0,100/E55*Q55)</f>
        <v>18</v>
      </c>
      <c r="S55" s="22">
        <v>8</v>
      </c>
      <c r="T55" s="22">
        <f t="shared" ref="T55" si="32">IF(E55=0, 0,100/E55*S55)</f>
        <v>9.8765432098765427</v>
      </c>
      <c r="U55" s="22" t="s">
        <v>51</v>
      </c>
      <c r="V55" s="22">
        <v>5</v>
      </c>
      <c r="W55" s="22">
        <v>3</v>
      </c>
      <c r="X55" s="17">
        <f t="shared" ref="X55" si="33">IF(AND(F55&lt;=1),5,IF(AND(F55&gt;1,F55&lt;=3),8,IF(AND(F55&gt;3,F55&lt;=6),12,IF(AND(F55&gt;6,F55&lt;=9),15,IF(AND(F55&gt;9,F55&lt;=12),18,IF(AND(F55&gt;12,F55&lt;=20),25,IF(AND(F55&gt;20),30,)))))))</f>
        <v>18</v>
      </c>
    </row>
    <row r="56" spans="1:24" ht="15" x14ac:dyDescent="0.25">
      <c r="A56" s="23" t="s">
        <v>51</v>
      </c>
      <c r="B56" s="31" t="str">
        <f>[1]Лист1!C46</f>
        <v>УООООиР Николаевского района</v>
      </c>
      <c r="C56" s="34">
        <v>79.819999999999993</v>
      </c>
      <c r="D56" s="23">
        <v>343</v>
      </c>
      <c r="E56" s="7">
        <v>276</v>
      </c>
      <c r="F56" s="2">
        <f t="shared" si="0"/>
        <v>3.4577800050112755</v>
      </c>
      <c r="G56" s="38">
        <v>41</v>
      </c>
      <c r="H56" s="25">
        <f t="shared" si="1"/>
        <v>11.9533527696793</v>
      </c>
      <c r="I56" s="22">
        <v>2</v>
      </c>
      <c r="J56" s="22">
        <v>26</v>
      </c>
      <c r="K56" s="22">
        <v>13</v>
      </c>
      <c r="L56" s="39">
        <v>20</v>
      </c>
      <c r="M56" s="22" t="s">
        <v>51</v>
      </c>
      <c r="N56" s="22">
        <v>20</v>
      </c>
      <c r="O56" s="22" t="s">
        <v>51</v>
      </c>
      <c r="P56" s="38">
        <f t="shared" si="3"/>
        <v>48.780487804878049</v>
      </c>
      <c r="Q56" s="38">
        <f t="shared" si="4"/>
        <v>33.119999999999997</v>
      </c>
      <c r="R56" s="39">
        <f t="shared" si="5"/>
        <v>11.999999999999998</v>
      </c>
      <c r="S56" s="22">
        <v>30</v>
      </c>
      <c r="T56" s="22">
        <f t="shared" si="6"/>
        <v>10.869565217391305</v>
      </c>
      <c r="U56" s="22">
        <v>4</v>
      </c>
      <c r="V56" s="22">
        <v>17</v>
      </c>
      <c r="W56" s="22">
        <v>9</v>
      </c>
      <c r="X56" s="17">
        <f t="shared" si="7"/>
        <v>12</v>
      </c>
    </row>
    <row r="57" spans="1:24" ht="15" x14ac:dyDescent="0.25">
      <c r="A57" s="23" t="str">
        <f>[1]Лист1!B47</f>
        <v>10</v>
      </c>
      <c r="B57" s="30" t="str">
        <f>[1]Лист1!C47</f>
        <v>Новомалыклинский</v>
      </c>
      <c r="C57" s="34" t="s">
        <v>51</v>
      </c>
      <c r="D57" s="23"/>
      <c r="E57" s="7" t="s">
        <v>51</v>
      </c>
      <c r="F57" s="2"/>
      <c r="G57" s="38"/>
      <c r="H57" s="25"/>
      <c r="I57" s="22"/>
      <c r="J57" s="22"/>
      <c r="K57" s="22"/>
      <c r="L57" s="39"/>
      <c r="M57" s="22"/>
      <c r="N57" s="22"/>
      <c r="O57" s="22"/>
      <c r="P57" s="38"/>
      <c r="Q57" s="38"/>
      <c r="R57" s="39"/>
      <c r="S57" s="22"/>
      <c r="T57" s="22"/>
      <c r="U57" s="22"/>
      <c r="V57" s="22"/>
      <c r="W57" s="22"/>
      <c r="X57" s="17">
        <f t="shared" si="7"/>
        <v>5</v>
      </c>
    </row>
    <row r="58" spans="1:24" ht="15" x14ac:dyDescent="0.25">
      <c r="A58" s="23" t="s">
        <v>51</v>
      </c>
      <c r="B58" s="31" t="s">
        <v>106</v>
      </c>
      <c r="C58" s="34">
        <v>36.35</v>
      </c>
      <c r="D58" s="23">
        <v>190</v>
      </c>
      <c r="E58" s="7">
        <v>235</v>
      </c>
      <c r="F58" s="2">
        <f t="shared" si="0"/>
        <v>6.4649243466299859</v>
      </c>
      <c r="G58" s="38">
        <v>15</v>
      </c>
      <c r="H58" s="25">
        <f t="shared" si="1"/>
        <v>7.8947368421052628</v>
      </c>
      <c r="I58" s="22">
        <v>2</v>
      </c>
      <c r="J58" s="22">
        <v>8</v>
      </c>
      <c r="K58" s="22">
        <v>5</v>
      </c>
      <c r="L58" s="39">
        <v>15</v>
      </c>
      <c r="M58" s="22">
        <v>2</v>
      </c>
      <c r="N58" s="22">
        <v>8</v>
      </c>
      <c r="O58" s="22">
        <v>5</v>
      </c>
      <c r="P58" s="38">
        <f t="shared" si="3"/>
        <v>100</v>
      </c>
      <c r="Q58" s="38">
        <f t="shared" si="4"/>
        <v>35.25</v>
      </c>
      <c r="R58" s="39">
        <f t="shared" si="5"/>
        <v>15</v>
      </c>
      <c r="S58" s="22">
        <v>25</v>
      </c>
      <c r="T58" s="22">
        <f t="shared" si="6"/>
        <v>10.638297872340425</v>
      </c>
      <c r="U58" s="22">
        <v>2</v>
      </c>
      <c r="V58" s="22">
        <v>15</v>
      </c>
      <c r="W58" s="22">
        <v>8</v>
      </c>
      <c r="X58" s="17">
        <f t="shared" si="7"/>
        <v>15</v>
      </c>
    </row>
    <row r="59" spans="1:24" ht="15" x14ac:dyDescent="0.25">
      <c r="A59" s="23" t="s">
        <v>51</v>
      </c>
      <c r="B59" s="31" t="s">
        <v>105</v>
      </c>
      <c r="C59" s="34">
        <v>44.497999999999998</v>
      </c>
      <c r="D59" s="23">
        <v>230</v>
      </c>
      <c r="E59" s="7">
        <v>185</v>
      </c>
      <c r="F59" s="2">
        <f t="shared" ref="F59" si="34">E59/C59</f>
        <v>4.1574902242797434</v>
      </c>
      <c r="G59" s="38">
        <v>15</v>
      </c>
      <c r="H59" s="25">
        <f t="shared" si="1"/>
        <v>6.5217391304347823</v>
      </c>
      <c r="I59" s="22">
        <v>2</v>
      </c>
      <c r="J59" s="22">
        <v>8</v>
      </c>
      <c r="K59" s="22">
        <v>5</v>
      </c>
      <c r="L59" s="39">
        <v>15</v>
      </c>
      <c r="M59" s="22">
        <v>2</v>
      </c>
      <c r="N59" s="22">
        <v>8</v>
      </c>
      <c r="O59" s="22">
        <v>5</v>
      </c>
      <c r="P59" s="38">
        <f t="shared" si="3"/>
        <v>100</v>
      </c>
      <c r="Q59" s="38">
        <f t="shared" ref="Q59" si="35">E59*X59/100</f>
        <v>22.2</v>
      </c>
      <c r="R59" s="39">
        <f t="shared" ref="R59" si="36">IF(E59=0, 0,100/E59*Q59)</f>
        <v>12</v>
      </c>
      <c r="S59" s="22">
        <v>20</v>
      </c>
      <c r="T59" s="22">
        <f t="shared" ref="T59" si="37">IF(E59=0, 0,100/E59*S59)</f>
        <v>10.810810810810811</v>
      </c>
      <c r="U59" s="22" t="s">
        <v>51</v>
      </c>
      <c r="V59" s="22">
        <v>14</v>
      </c>
      <c r="W59" s="22">
        <v>6</v>
      </c>
      <c r="X59" s="17">
        <f t="shared" ref="X59" si="38">IF(AND(F59&lt;=1),5,IF(AND(F59&gt;1,F59&lt;=3),8,IF(AND(F59&gt;3,F59&lt;=6),12,IF(AND(F59&gt;6,F59&lt;=9),15,IF(AND(F59&gt;9,F59&lt;=12),18,IF(AND(F59&gt;12,F59&lt;=20),25,IF(AND(F59&gt;20),30,)))))))</f>
        <v>12</v>
      </c>
    </row>
    <row r="60" spans="1:24" ht="15" x14ac:dyDescent="0.25">
      <c r="A60" s="23" t="str">
        <f>[1]Лист1!B49</f>
        <v>11</v>
      </c>
      <c r="B60" s="30" t="str">
        <f>[1]Лист1!C49</f>
        <v>Новоспасский</v>
      </c>
      <c r="C60" s="34" t="s">
        <v>51</v>
      </c>
      <c r="D60" s="23"/>
      <c r="E60" s="7" t="s">
        <v>51</v>
      </c>
      <c r="F60" s="2"/>
      <c r="G60" s="38"/>
      <c r="H60" s="25"/>
      <c r="I60" s="22"/>
      <c r="J60" s="22"/>
      <c r="K60" s="22"/>
      <c r="L60" s="39"/>
      <c r="M60" s="22"/>
      <c r="N60" s="22"/>
      <c r="O60" s="22"/>
      <c r="P60" s="38"/>
      <c r="Q60" s="38"/>
      <c r="R60" s="39"/>
      <c r="S60" s="22"/>
      <c r="T60" s="22"/>
      <c r="U60" s="22"/>
      <c r="V60" s="22"/>
      <c r="W60" s="22"/>
      <c r="X60" s="17">
        <f t="shared" si="7"/>
        <v>5</v>
      </c>
    </row>
    <row r="61" spans="1:24" ht="15" x14ac:dyDescent="0.25">
      <c r="A61" s="23" t="s">
        <v>51</v>
      </c>
      <c r="B61" s="31" t="str">
        <f>[1]Лист1!C50</f>
        <v>ООО Илюхин</v>
      </c>
      <c r="C61" s="34">
        <v>15.433</v>
      </c>
      <c r="D61" s="23">
        <v>113</v>
      </c>
      <c r="E61" s="7">
        <v>141</v>
      </c>
      <c r="F61" s="2">
        <f t="shared" si="0"/>
        <v>9.1362664420397852</v>
      </c>
      <c r="G61" s="38">
        <v>11</v>
      </c>
      <c r="H61" s="25">
        <f t="shared" si="1"/>
        <v>9.7345132743362832</v>
      </c>
      <c r="I61" s="22">
        <v>1</v>
      </c>
      <c r="J61" s="22">
        <v>6</v>
      </c>
      <c r="K61" s="22">
        <v>4</v>
      </c>
      <c r="L61" s="39">
        <v>11</v>
      </c>
      <c r="M61" s="22">
        <v>1</v>
      </c>
      <c r="N61" s="22">
        <v>6</v>
      </c>
      <c r="O61" s="22">
        <v>4</v>
      </c>
      <c r="P61" s="38">
        <f t="shared" si="3"/>
        <v>100</v>
      </c>
      <c r="Q61" s="38">
        <f t="shared" si="4"/>
        <v>25.38</v>
      </c>
      <c r="R61" s="39">
        <f t="shared" si="5"/>
        <v>18</v>
      </c>
      <c r="S61" s="22">
        <v>14</v>
      </c>
      <c r="T61" s="22">
        <f t="shared" si="6"/>
        <v>9.9290780141843982</v>
      </c>
      <c r="U61" s="22">
        <v>2</v>
      </c>
      <c r="V61" s="22">
        <v>6</v>
      </c>
      <c r="W61" s="22">
        <v>6</v>
      </c>
      <c r="X61" s="17">
        <f t="shared" si="7"/>
        <v>18</v>
      </c>
    </row>
    <row r="62" spans="1:24" ht="15" x14ac:dyDescent="0.25">
      <c r="A62" s="23" t="s">
        <v>51</v>
      </c>
      <c r="B62" s="31" t="str">
        <f>[1]Лист1!C51</f>
        <v>ООО Перевозчик</v>
      </c>
      <c r="C62" s="34">
        <v>17.885999999999999</v>
      </c>
      <c r="D62" s="23">
        <v>72</v>
      </c>
      <c r="E62" s="7">
        <v>67</v>
      </c>
      <c r="F62" s="2">
        <f t="shared" si="0"/>
        <v>3.7459465503745948</v>
      </c>
      <c r="G62" s="38">
        <v>5</v>
      </c>
      <c r="H62" s="25">
        <f t="shared" si="1"/>
        <v>6.9444444444444446</v>
      </c>
      <c r="I62" s="22"/>
      <c r="J62" s="22">
        <v>3</v>
      </c>
      <c r="K62" s="22">
        <v>2</v>
      </c>
      <c r="L62" s="39">
        <v>5</v>
      </c>
      <c r="M62" s="22"/>
      <c r="N62" s="22">
        <v>3</v>
      </c>
      <c r="O62" s="22">
        <v>2</v>
      </c>
      <c r="P62" s="38">
        <f t="shared" si="3"/>
        <v>100</v>
      </c>
      <c r="Q62" s="38">
        <f t="shared" si="4"/>
        <v>8.0399999999999991</v>
      </c>
      <c r="R62" s="39">
        <f t="shared" si="5"/>
        <v>12</v>
      </c>
      <c r="S62" s="22">
        <v>8</v>
      </c>
      <c r="T62" s="22">
        <f t="shared" si="6"/>
        <v>11.940298507462687</v>
      </c>
      <c r="U62" s="22">
        <v>1</v>
      </c>
      <c r="V62" s="22">
        <v>4</v>
      </c>
      <c r="W62" s="22">
        <v>3</v>
      </c>
      <c r="X62" s="17">
        <f t="shared" si="7"/>
        <v>12</v>
      </c>
    </row>
    <row r="63" spans="1:24" ht="15" x14ac:dyDescent="0.25">
      <c r="A63" s="23" t="s">
        <v>51</v>
      </c>
      <c r="B63" s="31" t="s">
        <v>108</v>
      </c>
      <c r="C63" s="34">
        <v>47.337000000000003</v>
      </c>
      <c r="D63" s="23">
        <v>139</v>
      </c>
      <c r="E63" s="7">
        <v>180</v>
      </c>
      <c r="F63" s="2">
        <f t="shared" si="0"/>
        <v>3.8025223398187462</v>
      </c>
      <c r="G63" s="38">
        <v>11</v>
      </c>
      <c r="H63" s="25">
        <f t="shared" si="1"/>
        <v>7.9136690647482011</v>
      </c>
      <c r="I63" s="22">
        <v>1</v>
      </c>
      <c r="J63" s="22">
        <v>6</v>
      </c>
      <c r="K63" s="22">
        <v>4</v>
      </c>
      <c r="L63" s="39">
        <v>2</v>
      </c>
      <c r="M63" s="22" t="s">
        <v>51</v>
      </c>
      <c r="N63" s="22">
        <v>2</v>
      </c>
      <c r="O63" s="22" t="s">
        <v>51</v>
      </c>
      <c r="P63" s="38">
        <f t="shared" si="3"/>
        <v>18.181818181818183</v>
      </c>
      <c r="Q63" s="38">
        <f t="shared" si="4"/>
        <v>21.6</v>
      </c>
      <c r="R63" s="39">
        <f t="shared" si="5"/>
        <v>12.000000000000002</v>
      </c>
      <c r="S63" s="22">
        <v>15</v>
      </c>
      <c r="T63" s="22">
        <f t="shared" si="6"/>
        <v>8.3333333333333339</v>
      </c>
      <c r="U63" s="22">
        <v>2</v>
      </c>
      <c r="V63" s="22">
        <v>8</v>
      </c>
      <c r="W63" s="22">
        <v>5</v>
      </c>
      <c r="X63" s="17">
        <f t="shared" si="7"/>
        <v>12</v>
      </c>
    </row>
    <row r="64" spans="1:24" ht="15" x14ac:dyDescent="0.25">
      <c r="A64" s="23" t="s">
        <v>51</v>
      </c>
      <c r="B64" s="31" t="s">
        <v>107</v>
      </c>
      <c r="C64" s="34">
        <v>21.943000000000001</v>
      </c>
      <c r="D64" s="23">
        <v>73</v>
      </c>
      <c r="E64" s="7">
        <v>72</v>
      </c>
      <c r="F64" s="2">
        <f t="shared" ref="F64" si="39">E64/C64</f>
        <v>3.2812286378343889</v>
      </c>
      <c r="G64" s="38">
        <v>5</v>
      </c>
      <c r="H64" s="25">
        <f t="shared" si="1"/>
        <v>6.8493150684931505</v>
      </c>
      <c r="I64" s="22" t="s">
        <v>51</v>
      </c>
      <c r="J64" s="22">
        <v>3</v>
      </c>
      <c r="K64" s="22">
        <v>2</v>
      </c>
      <c r="L64" s="39">
        <v>2</v>
      </c>
      <c r="M64" s="22" t="s">
        <v>51</v>
      </c>
      <c r="N64" s="22">
        <v>2</v>
      </c>
      <c r="O64" s="22" t="s">
        <v>51</v>
      </c>
      <c r="P64" s="38">
        <f t="shared" si="3"/>
        <v>40</v>
      </c>
      <c r="Q64" s="38">
        <f t="shared" ref="Q64" si="40">E64*X64/100</f>
        <v>8.64</v>
      </c>
      <c r="R64" s="39">
        <f t="shared" ref="R64" si="41">IF(E64=0, 0,100/E64*Q64)</f>
        <v>12</v>
      </c>
      <c r="S64" s="22">
        <v>8</v>
      </c>
      <c r="T64" s="22">
        <f t="shared" ref="T64" si="42">IF(E64=0, 0,100/E64*S64)</f>
        <v>11.111111111111111</v>
      </c>
      <c r="U64" s="22" t="s">
        <v>51</v>
      </c>
      <c r="V64" s="22">
        <v>5</v>
      </c>
      <c r="W64" s="22">
        <v>3</v>
      </c>
      <c r="X64" s="17">
        <f t="shared" ref="X64" si="43">IF(AND(F64&lt;=1),5,IF(AND(F64&gt;1,F64&lt;=3),8,IF(AND(F64&gt;3,F64&lt;=6),12,IF(AND(F64&gt;6,F64&lt;=9),15,IF(AND(F64&gt;9,F64&lt;=12),18,IF(AND(F64&gt;12,F64&lt;=20),25,IF(AND(F64&gt;20),30,)))))))</f>
        <v>12</v>
      </c>
    </row>
    <row r="65" spans="1:24" ht="15" x14ac:dyDescent="0.25">
      <c r="A65" s="23" t="str">
        <f>[1]Лист1!B53</f>
        <v>12</v>
      </c>
      <c r="B65" s="30" t="str">
        <f>[1]Лист1!C53</f>
        <v>Павловский</v>
      </c>
      <c r="C65" s="34" t="s">
        <v>51</v>
      </c>
      <c r="D65" s="23"/>
      <c r="E65" s="7" t="s">
        <v>51</v>
      </c>
      <c r="F65" s="2"/>
      <c r="G65" s="38"/>
      <c r="H65" s="25"/>
      <c r="I65" s="22"/>
      <c r="J65" s="22"/>
      <c r="K65" s="22"/>
      <c r="L65" s="39"/>
      <c r="M65" s="22"/>
      <c r="N65" s="22"/>
      <c r="O65" s="22"/>
      <c r="P65" s="38"/>
      <c r="Q65" s="38"/>
      <c r="R65" s="39"/>
      <c r="S65" s="22"/>
      <c r="T65" s="22"/>
      <c r="U65" s="22"/>
      <c r="V65" s="22"/>
      <c r="W65" s="22"/>
      <c r="X65" s="17">
        <f t="shared" si="7"/>
        <v>5</v>
      </c>
    </row>
    <row r="66" spans="1:24" ht="15" x14ac:dyDescent="0.25">
      <c r="A66" s="23" t="s">
        <v>51</v>
      </c>
      <c r="B66" s="31" t="str">
        <f>[1]Лист1!C54</f>
        <v>ООО Феникс</v>
      </c>
      <c r="C66" s="34">
        <v>11.352</v>
      </c>
      <c r="D66" s="23">
        <v>54</v>
      </c>
      <c r="E66" s="7">
        <v>55</v>
      </c>
      <c r="F66" s="2">
        <f t="shared" si="0"/>
        <v>4.8449612403100772</v>
      </c>
      <c r="G66" s="38">
        <v>4</v>
      </c>
      <c r="H66" s="25">
        <f t="shared" si="1"/>
        <v>7.4074074074074074</v>
      </c>
      <c r="I66" s="22"/>
      <c r="J66" s="22">
        <v>2</v>
      </c>
      <c r="K66" s="22">
        <v>2</v>
      </c>
      <c r="L66" s="39">
        <v>4</v>
      </c>
      <c r="M66" s="22"/>
      <c r="N66" s="22">
        <v>2</v>
      </c>
      <c r="O66" s="22">
        <v>2</v>
      </c>
      <c r="P66" s="38">
        <f t="shared" si="3"/>
        <v>100</v>
      </c>
      <c r="Q66" s="38">
        <f t="shared" si="4"/>
        <v>6.6</v>
      </c>
      <c r="R66" s="39">
        <f t="shared" si="5"/>
        <v>11.999999999999998</v>
      </c>
      <c r="S66" s="22">
        <v>6</v>
      </c>
      <c r="T66" s="22">
        <f t="shared" si="6"/>
        <v>10.909090909090908</v>
      </c>
      <c r="U66" s="22"/>
      <c r="V66" s="22">
        <v>4</v>
      </c>
      <c r="W66" s="22">
        <v>2</v>
      </c>
      <c r="X66" s="17">
        <f t="shared" si="7"/>
        <v>12</v>
      </c>
    </row>
    <row r="67" spans="1:24" ht="15" x14ac:dyDescent="0.25">
      <c r="A67" s="23" t="s">
        <v>51</v>
      </c>
      <c r="B67" s="31" t="s">
        <v>110</v>
      </c>
      <c r="C67" s="34">
        <v>15.13</v>
      </c>
      <c r="D67" s="23">
        <v>70</v>
      </c>
      <c r="E67" s="7">
        <v>92</v>
      </c>
      <c r="F67" s="2">
        <f t="shared" si="0"/>
        <v>6.0806345009914073</v>
      </c>
      <c r="G67" s="38">
        <v>8</v>
      </c>
      <c r="H67" s="25">
        <f t="shared" si="1"/>
        <v>11.428571428571429</v>
      </c>
      <c r="I67" s="22" t="s">
        <v>51</v>
      </c>
      <c r="J67" s="22">
        <v>5</v>
      </c>
      <c r="K67" s="22">
        <v>3</v>
      </c>
      <c r="L67" s="39">
        <v>6</v>
      </c>
      <c r="M67" s="22" t="s">
        <v>51</v>
      </c>
      <c r="N67" s="22">
        <v>5</v>
      </c>
      <c r="O67" s="22">
        <v>1</v>
      </c>
      <c r="P67" s="38">
        <f t="shared" si="3"/>
        <v>75</v>
      </c>
      <c r="Q67" s="38">
        <f t="shared" si="4"/>
        <v>13.8</v>
      </c>
      <c r="R67" s="39">
        <f t="shared" si="5"/>
        <v>15</v>
      </c>
      <c r="S67" s="22">
        <v>13</v>
      </c>
      <c r="T67" s="22">
        <f t="shared" si="6"/>
        <v>14.130434782608695</v>
      </c>
      <c r="U67" s="22">
        <v>1</v>
      </c>
      <c r="V67" s="22">
        <v>8</v>
      </c>
      <c r="W67" s="22">
        <v>4</v>
      </c>
      <c r="X67" s="17">
        <f t="shared" si="7"/>
        <v>15</v>
      </c>
    </row>
    <row r="68" spans="1:24" ht="15" x14ac:dyDescent="0.25">
      <c r="A68" s="23" t="s">
        <v>51</v>
      </c>
      <c r="B68" s="31" t="s">
        <v>109</v>
      </c>
      <c r="C68" s="34">
        <v>44.433999999999997</v>
      </c>
      <c r="D68" s="23">
        <v>197</v>
      </c>
      <c r="E68" s="7">
        <v>190</v>
      </c>
      <c r="F68" s="2">
        <f t="shared" ref="F68" si="44">E68/C68</f>
        <v>4.2760048611423684</v>
      </c>
      <c r="G68" s="38">
        <v>23</v>
      </c>
      <c r="H68" s="25">
        <f t="shared" si="1"/>
        <v>11.675126903553299</v>
      </c>
      <c r="I68" s="22">
        <v>2</v>
      </c>
      <c r="J68" s="22">
        <v>14</v>
      </c>
      <c r="K68" s="22">
        <v>7</v>
      </c>
      <c r="L68" s="39">
        <v>17</v>
      </c>
      <c r="M68" s="22">
        <v>2</v>
      </c>
      <c r="N68" s="22">
        <v>14</v>
      </c>
      <c r="O68" s="22">
        <v>1</v>
      </c>
      <c r="P68" s="38">
        <f t="shared" si="3"/>
        <v>73.91304347826086</v>
      </c>
      <c r="Q68" s="38">
        <f t="shared" ref="Q68" si="45">E68*X68/100</f>
        <v>22.8</v>
      </c>
      <c r="R68" s="39">
        <f t="shared" ref="R68" si="46">IF(E68=0, 0,100/E68*Q68)</f>
        <v>12</v>
      </c>
      <c r="S68" s="22">
        <v>22</v>
      </c>
      <c r="T68" s="22">
        <f t="shared" ref="T68" si="47">IF(E68=0, 0,100/E68*S68)</f>
        <v>11.578947368421051</v>
      </c>
      <c r="U68" s="22">
        <v>1</v>
      </c>
      <c r="V68" s="22">
        <v>14</v>
      </c>
      <c r="W68" s="22">
        <v>7</v>
      </c>
      <c r="X68" s="17">
        <f t="shared" ref="X68" si="48">IF(AND(F68&lt;=1),5,IF(AND(F68&gt;1,F68&lt;=3),8,IF(AND(F68&gt;3,F68&lt;=6),12,IF(AND(F68&gt;6,F68&lt;=9),15,IF(AND(F68&gt;9,F68&lt;=12),18,IF(AND(F68&gt;12,F68&lt;=20),25,IF(AND(F68&gt;20),30,)))))))</f>
        <v>12</v>
      </c>
    </row>
    <row r="69" spans="1:24" ht="15" x14ac:dyDescent="0.25">
      <c r="A69" s="23" t="str">
        <f>[1]Лист1!B56</f>
        <v>13</v>
      </c>
      <c r="B69" s="30" t="str">
        <f>[1]Лист1!C56</f>
        <v>Радищевский</v>
      </c>
      <c r="C69" s="34" t="s">
        <v>51</v>
      </c>
      <c r="D69" s="23"/>
      <c r="E69" s="7" t="s">
        <v>51</v>
      </c>
      <c r="F69" s="2"/>
      <c r="G69" s="38"/>
      <c r="H69" s="25"/>
      <c r="I69" s="22"/>
      <c r="J69" s="22"/>
      <c r="K69" s="22"/>
      <c r="L69" s="39"/>
      <c r="M69" s="22"/>
      <c r="N69" s="22"/>
      <c r="O69" s="22"/>
      <c r="P69" s="38"/>
      <c r="Q69" s="38"/>
      <c r="R69" s="39"/>
      <c r="S69" s="22"/>
      <c r="T69" s="22"/>
      <c r="U69" s="22"/>
      <c r="V69" s="22"/>
      <c r="W69" s="22"/>
      <c r="X69" s="17">
        <f t="shared" si="7"/>
        <v>5</v>
      </c>
    </row>
    <row r="70" spans="1:24" ht="15" x14ac:dyDescent="0.25">
      <c r="A70" s="23" t="s">
        <v>51</v>
      </c>
      <c r="B70" s="31" t="str">
        <f>[1]Лист1!C57</f>
        <v>АНО СОК Вепрь</v>
      </c>
      <c r="C70" s="34">
        <v>9.0150000000000006</v>
      </c>
      <c r="D70" s="23">
        <v>97</v>
      </c>
      <c r="E70" s="7">
        <v>109</v>
      </c>
      <c r="F70" s="2">
        <f t="shared" si="0"/>
        <v>12.09095951192457</v>
      </c>
      <c r="G70" s="38">
        <v>10</v>
      </c>
      <c r="H70" s="25">
        <f t="shared" si="1"/>
        <v>10.309278350515463</v>
      </c>
      <c r="I70" s="22">
        <v>1</v>
      </c>
      <c r="J70" s="22">
        <v>6</v>
      </c>
      <c r="K70" s="22">
        <v>3</v>
      </c>
      <c r="L70" s="39">
        <v>10</v>
      </c>
      <c r="M70" s="22">
        <v>1</v>
      </c>
      <c r="N70" s="22">
        <v>6</v>
      </c>
      <c r="O70" s="22">
        <v>3</v>
      </c>
      <c r="P70" s="38">
        <f t="shared" si="3"/>
        <v>100</v>
      </c>
      <c r="Q70" s="38">
        <f t="shared" si="4"/>
        <v>27.25</v>
      </c>
      <c r="R70" s="39">
        <f t="shared" si="5"/>
        <v>25</v>
      </c>
      <c r="S70" s="22">
        <v>10</v>
      </c>
      <c r="T70" s="22">
        <f t="shared" si="6"/>
        <v>9.1743119266055047</v>
      </c>
      <c r="U70" s="22" t="s">
        <v>51</v>
      </c>
      <c r="V70" s="22">
        <v>7</v>
      </c>
      <c r="W70" s="22">
        <v>3</v>
      </c>
      <c r="X70" s="17">
        <f t="shared" si="7"/>
        <v>25</v>
      </c>
    </row>
    <row r="71" spans="1:24" ht="15" x14ac:dyDescent="0.25">
      <c r="A71" s="23" t="s">
        <v>51</v>
      </c>
      <c r="B71" s="31" t="str">
        <f>[1]Лист1!C58</f>
        <v>ООО Ивушка</v>
      </c>
      <c r="C71" s="34">
        <v>16.803000000000001</v>
      </c>
      <c r="D71" s="23">
        <v>74</v>
      </c>
      <c r="E71" s="7">
        <v>160</v>
      </c>
      <c r="F71" s="2">
        <f t="shared" si="0"/>
        <v>9.5221091471760992</v>
      </c>
      <c r="G71" s="38">
        <v>8</v>
      </c>
      <c r="H71" s="25">
        <f t="shared" si="1"/>
        <v>10.810810810810811</v>
      </c>
      <c r="I71" s="22">
        <v>1</v>
      </c>
      <c r="J71" s="22">
        <v>4</v>
      </c>
      <c r="K71" s="22">
        <v>3</v>
      </c>
      <c r="L71" s="39">
        <f t="shared" si="2"/>
        <v>8</v>
      </c>
      <c r="M71" s="22">
        <v>1</v>
      </c>
      <c r="N71" s="22">
        <v>4</v>
      </c>
      <c r="O71" s="22">
        <v>3</v>
      </c>
      <c r="P71" s="38">
        <f t="shared" si="3"/>
        <v>100</v>
      </c>
      <c r="Q71" s="38">
        <f t="shared" si="4"/>
        <v>28.8</v>
      </c>
      <c r="R71" s="39">
        <f t="shared" si="5"/>
        <v>18</v>
      </c>
      <c r="S71" s="22">
        <v>15</v>
      </c>
      <c r="T71" s="22">
        <f t="shared" si="6"/>
        <v>9.375</v>
      </c>
      <c r="U71" s="22">
        <v>2</v>
      </c>
      <c r="V71" s="22">
        <v>7</v>
      </c>
      <c r="W71" s="22">
        <v>6</v>
      </c>
      <c r="X71" s="17">
        <f t="shared" si="7"/>
        <v>18</v>
      </c>
    </row>
    <row r="72" spans="1:24" ht="15" x14ac:dyDescent="0.25">
      <c r="A72" s="23" t="s">
        <v>51</v>
      </c>
      <c r="B72" s="31" t="str">
        <f>[1]Лист1!C59</f>
        <v>ООУ Радищевского района</v>
      </c>
      <c r="C72" s="34">
        <v>53.1</v>
      </c>
      <c r="D72" s="23">
        <v>194</v>
      </c>
      <c r="E72" s="7">
        <v>114</v>
      </c>
      <c r="F72" s="2">
        <f t="shared" si="0"/>
        <v>2.1468926553672314</v>
      </c>
      <c r="G72" s="38">
        <v>15</v>
      </c>
      <c r="H72" s="25">
        <f t="shared" si="1"/>
        <v>7.7319587628865971</v>
      </c>
      <c r="I72" s="22"/>
      <c r="J72" s="22">
        <v>10</v>
      </c>
      <c r="K72" s="22">
        <v>5</v>
      </c>
      <c r="L72" s="39">
        <v>8</v>
      </c>
      <c r="M72" s="22" t="s">
        <v>51</v>
      </c>
      <c r="N72" s="22">
        <v>5</v>
      </c>
      <c r="O72" s="22">
        <v>3</v>
      </c>
      <c r="P72" s="38">
        <f t="shared" si="3"/>
        <v>53.333333333333336</v>
      </c>
      <c r="Q72" s="38">
        <f t="shared" si="4"/>
        <v>9.1199999999999992</v>
      </c>
      <c r="R72" s="39">
        <f t="shared" si="5"/>
        <v>7.9999999999999991</v>
      </c>
      <c r="S72" s="22">
        <v>9</v>
      </c>
      <c r="T72" s="22">
        <f t="shared" si="6"/>
        <v>7.8947368421052628</v>
      </c>
      <c r="U72" s="22"/>
      <c r="V72" s="22">
        <v>6</v>
      </c>
      <c r="W72" s="22">
        <v>3</v>
      </c>
      <c r="X72" s="17">
        <f t="shared" si="7"/>
        <v>8</v>
      </c>
    </row>
    <row r="73" spans="1:24" ht="15" x14ac:dyDescent="0.25">
      <c r="A73" s="23" t="s">
        <v>51</v>
      </c>
      <c r="B73" s="31" t="str">
        <f>[1]Лист1!C60</f>
        <v>УООООиР Радищевского района</v>
      </c>
      <c r="C73" s="34">
        <v>46.174999999999997</v>
      </c>
      <c r="D73" s="23">
        <v>203</v>
      </c>
      <c r="E73" s="7">
        <v>203</v>
      </c>
      <c r="F73" s="2">
        <f t="shared" si="0"/>
        <v>4.3963183540877102</v>
      </c>
      <c r="G73" s="38">
        <v>24</v>
      </c>
      <c r="H73" s="25">
        <f t="shared" si="1"/>
        <v>11.822660098522167</v>
      </c>
      <c r="I73" s="22">
        <v>2</v>
      </c>
      <c r="J73" s="22">
        <v>14</v>
      </c>
      <c r="K73" s="22">
        <v>8</v>
      </c>
      <c r="L73" s="39">
        <v>17</v>
      </c>
      <c r="M73" s="22">
        <v>2</v>
      </c>
      <c r="N73" s="22">
        <v>14</v>
      </c>
      <c r="O73" s="22">
        <v>1</v>
      </c>
      <c r="P73" s="38">
        <f t="shared" si="3"/>
        <v>70.833333333333343</v>
      </c>
      <c r="Q73" s="38">
        <f t="shared" si="4"/>
        <v>24.36</v>
      </c>
      <c r="R73" s="39">
        <f t="shared" si="5"/>
        <v>12</v>
      </c>
      <c r="S73" s="22">
        <v>17</v>
      </c>
      <c r="T73" s="22">
        <f t="shared" si="6"/>
        <v>8.3743842364532028</v>
      </c>
      <c r="U73" s="22">
        <v>2</v>
      </c>
      <c r="V73" s="22">
        <v>9</v>
      </c>
      <c r="W73" s="22">
        <v>6</v>
      </c>
      <c r="X73" s="17">
        <f t="shared" si="7"/>
        <v>12</v>
      </c>
    </row>
    <row r="74" spans="1:24" ht="15" x14ac:dyDescent="0.25">
      <c r="A74" s="23" t="str">
        <f>[1]Лист1!B61</f>
        <v>14</v>
      </c>
      <c r="B74" s="30" t="str">
        <f>[1]Лист1!C61</f>
        <v>Сенгилеевский</v>
      </c>
      <c r="C74" s="34" t="s">
        <v>51</v>
      </c>
      <c r="D74" s="23"/>
      <c r="E74" s="7" t="s">
        <v>51</v>
      </c>
      <c r="F74" s="2"/>
      <c r="G74" s="38"/>
      <c r="H74" s="25"/>
      <c r="I74" s="22"/>
      <c r="J74" s="22"/>
      <c r="K74" s="22"/>
      <c r="L74" s="39"/>
      <c r="M74" s="22"/>
      <c r="N74" s="22"/>
      <c r="O74" s="22"/>
      <c r="P74" s="38"/>
      <c r="Q74" s="38"/>
      <c r="R74" s="39"/>
      <c r="S74" s="22"/>
      <c r="T74" s="22"/>
      <c r="U74" s="22"/>
      <c r="V74" s="22"/>
      <c r="W74" s="22"/>
      <c r="X74" s="17">
        <f t="shared" si="7"/>
        <v>5</v>
      </c>
    </row>
    <row r="75" spans="1:24" ht="15" x14ac:dyDescent="0.25">
      <c r="A75" s="23" t="s">
        <v>51</v>
      </c>
      <c r="B75" s="31" t="str">
        <f>[1]Лист1!C62</f>
        <v>УООООиР Сенгилеевского района</v>
      </c>
      <c r="C75" s="34">
        <v>23.91</v>
      </c>
      <c r="D75" s="23">
        <v>283</v>
      </c>
      <c r="E75" s="7">
        <v>254</v>
      </c>
      <c r="F75" s="2">
        <f t="shared" si="0"/>
        <v>10.623170221664575</v>
      </c>
      <c r="G75" s="38">
        <v>42</v>
      </c>
      <c r="H75" s="25">
        <f t="shared" si="1"/>
        <v>14.840989399293287</v>
      </c>
      <c r="I75" s="22">
        <v>5</v>
      </c>
      <c r="J75" s="22">
        <v>24</v>
      </c>
      <c r="K75" s="22">
        <v>13</v>
      </c>
      <c r="L75" s="39">
        <f t="shared" si="2"/>
        <v>42</v>
      </c>
      <c r="M75" s="22">
        <v>5</v>
      </c>
      <c r="N75" s="22">
        <v>24</v>
      </c>
      <c r="O75" s="22">
        <v>13</v>
      </c>
      <c r="P75" s="38">
        <f t="shared" si="3"/>
        <v>100</v>
      </c>
      <c r="Q75" s="38">
        <f t="shared" si="4"/>
        <v>45.72</v>
      </c>
      <c r="R75" s="39">
        <f t="shared" si="5"/>
        <v>18</v>
      </c>
      <c r="S75" s="22">
        <v>45</v>
      </c>
      <c r="T75" s="22">
        <f t="shared" si="6"/>
        <v>17.716535433070867</v>
      </c>
      <c r="U75" s="22">
        <v>4</v>
      </c>
      <c r="V75" s="22">
        <v>27</v>
      </c>
      <c r="W75" s="22">
        <v>14</v>
      </c>
      <c r="X75" s="17">
        <f t="shared" si="7"/>
        <v>18</v>
      </c>
    </row>
    <row r="76" spans="1:24" ht="15" x14ac:dyDescent="0.25">
      <c r="A76" s="23"/>
      <c r="B76" s="31" t="s">
        <v>50</v>
      </c>
      <c r="C76" s="34">
        <v>3.9</v>
      </c>
      <c r="D76" s="23">
        <v>135</v>
      </c>
      <c r="E76" s="7">
        <v>131</v>
      </c>
      <c r="F76" s="2">
        <v>33.75</v>
      </c>
      <c r="G76" s="38">
        <v>16</v>
      </c>
      <c r="H76" s="25">
        <f t="shared" si="1"/>
        <v>11.851851851851851</v>
      </c>
      <c r="I76" s="22">
        <v>2</v>
      </c>
      <c r="J76" s="22">
        <v>8</v>
      </c>
      <c r="K76" s="22">
        <v>6</v>
      </c>
      <c r="L76" s="39">
        <v>16</v>
      </c>
      <c r="M76" s="22">
        <v>2</v>
      </c>
      <c r="N76" s="22">
        <v>8</v>
      </c>
      <c r="O76" s="22">
        <v>6</v>
      </c>
      <c r="P76" s="38">
        <f t="shared" si="3"/>
        <v>100</v>
      </c>
      <c r="Q76" s="38">
        <v>40.5</v>
      </c>
      <c r="R76" s="39">
        <v>30</v>
      </c>
      <c r="S76" s="22">
        <v>26</v>
      </c>
      <c r="T76" s="22">
        <v>11.851851851851851</v>
      </c>
      <c r="U76" s="22">
        <v>3</v>
      </c>
      <c r="V76" s="22">
        <v>15</v>
      </c>
      <c r="W76" s="22">
        <v>8</v>
      </c>
      <c r="X76" s="17">
        <v>30</v>
      </c>
    </row>
    <row r="77" spans="1:24" ht="15" x14ac:dyDescent="0.25">
      <c r="A77" s="23" t="str">
        <f>[1]Лист1!B63</f>
        <v>15</v>
      </c>
      <c r="B77" s="30" t="str">
        <f>[1]Лист1!C63</f>
        <v>Старокулаткинский</v>
      </c>
      <c r="C77" s="34" t="s">
        <v>51</v>
      </c>
      <c r="D77" s="23"/>
      <c r="E77" s="7" t="s">
        <v>51</v>
      </c>
      <c r="F77" s="2"/>
      <c r="G77" s="38"/>
      <c r="H77" s="25"/>
      <c r="I77" s="22"/>
      <c r="J77" s="22"/>
      <c r="K77" s="22"/>
      <c r="L77" s="39"/>
      <c r="M77" s="22"/>
      <c r="N77" s="22"/>
      <c r="O77" s="22"/>
      <c r="P77" s="38"/>
      <c r="Q77" s="38"/>
      <c r="R77" s="39"/>
      <c r="S77" s="22"/>
      <c r="T77" s="22"/>
      <c r="U77" s="22"/>
      <c r="V77" s="22"/>
      <c r="W77" s="22"/>
      <c r="X77" s="17">
        <f t="shared" si="7"/>
        <v>5</v>
      </c>
    </row>
    <row r="78" spans="1:24" ht="15" x14ac:dyDescent="0.25">
      <c r="A78" s="23" t="s">
        <v>51</v>
      </c>
      <c r="B78" s="31" t="str">
        <f>[1]Лист1!C64</f>
        <v>ООУ Старокулаткинского района</v>
      </c>
      <c r="C78" s="34">
        <v>97.8</v>
      </c>
      <c r="D78" s="23">
        <v>402</v>
      </c>
      <c r="E78" s="7">
        <v>276</v>
      </c>
      <c r="F78" s="2">
        <f t="shared" si="0"/>
        <v>2.8220858895705523</v>
      </c>
      <c r="G78" s="38">
        <v>48</v>
      </c>
      <c r="H78" s="25">
        <f t="shared" si="1"/>
        <v>11.940298507462687</v>
      </c>
      <c r="I78" s="22"/>
      <c r="J78" s="22">
        <v>33</v>
      </c>
      <c r="K78" s="22">
        <v>15</v>
      </c>
      <c r="L78" s="39">
        <v>22</v>
      </c>
      <c r="M78" s="22"/>
      <c r="N78" s="22">
        <v>15</v>
      </c>
      <c r="O78" s="22">
        <v>7</v>
      </c>
      <c r="P78" s="38">
        <f t="shared" si="3"/>
        <v>45.833333333333329</v>
      </c>
      <c r="Q78" s="38">
        <f t="shared" si="4"/>
        <v>22.08</v>
      </c>
      <c r="R78" s="39">
        <f t="shared" si="5"/>
        <v>7.9999999999999991</v>
      </c>
      <c r="S78" s="22">
        <v>22</v>
      </c>
      <c r="T78" s="22">
        <f t="shared" si="6"/>
        <v>7.9710144927536231</v>
      </c>
      <c r="U78" s="22"/>
      <c r="V78" s="22">
        <v>15</v>
      </c>
      <c r="W78" s="22">
        <v>7</v>
      </c>
      <c r="X78" s="17">
        <f t="shared" si="7"/>
        <v>8</v>
      </c>
    </row>
    <row r="79" spans="1:24" ht="15" x14ac:dyDescent="0.25">
      <c r="A79" s="23" t="str">
        <f>[1]Лист1!B65</f>
        <v>16</v>
      </c>
      <c r="B79" s="30" t="str">
        <f>[1]Лист1!C65</f>
        <v>Старомайнский</v>
      </c>
      <c r="C79" s="34" t="s">
        <v>51</v>
      </c>
      <c r="D79" s="23"/>
      <c r="E79" s="7" t="s">
        <v>51</v>
      </c>
      <c r="F79" s="2"/>
      <c r="G79" s="38"/>
      <c r="H79" s="25"/>
      <c r="I79" s="22"/>
      <c r="J79" s="22"/>
      <c r="K79" s="22"/>
      <c r="L79" s="39"/>
      <c r="M79" s="22"/>
      <c r="N79" s="22"/>
      <c r="O79" s="22"/>
      <c r="P79" s="38"/>
      <c r="Q79" s="38"/>
      <c r="R79" s="39"/>
      <c r="S79" s="22"/>
      <c r="T79" s="22"/>
      <c r="U79" s="22"/>
      <c r="V79" s="22"/>
      <c r="W79" s="22"/>
      <c r="X79" s="17">
        <f t="shared" si="7"/>
        <v>5</v>
      </c>
    </row>
    <row r="80" spans="1:24" ht="15" x14ac:dyDescent="0.25">
      <c r="A80" s="23" t="s">
        <v>51</v>
      </c>
      <c r="B80" s="31" t="str">
        <f>[1]Лист1!C66</f>
        <v>ВОО УГ Старомайнского района</v>
      </c>
      <c r="C80" s="34">
        <v>44.311</v>
      </c>
      <c r="D80" s="23">
        <v>299</v>
      </c>
      <c r="E80" s="7">
        <v>425</v>
      </c>
      <c r="F80" s="2">
        <f t="shared" si="0"/>
        <v>9.5912978718602613</v>
      </c>
      <c r="G80" s="38">
        <v>30</v>
      </c>
      <c r="H80" s="25">
        <f t="shared" si="1"/>
        <v>10.033444816053512</v>
      </c>
      <c r="I80" s="22">
        <v>4</v>
      </c>
      <c r="J80" s="22">
        <v>17</v>
      </c>
      <c r="K80" s="22">
        <v>9</v>
      </c>
      <c r="L80" s="39">
        <f t="shared" si="2"/>
        <v>12</v>
      </c>
      <c r="M80" s="22"/>
      <c r="N80" s="22">
        <v>11</v>
      </c>
      <c r="O80" s="22">
        <v>1</v>
      </c>
      <c r="P80" s="38">
        <f t="shared" si="3"/>
        <v>40</v>
      </c>
      <c r="Q80" s="38">
        <f t="shared" si="4"/>
        <v>76.5</v>
      </c>
      <c r="R80" s="39">
        <f t="shared" si="5"/>
        <v>18</v>
      </c>
      <c r="S80" s="22">
        <v>15</v>
      </c>
      <c r="T80" s="22">
        <f t="shared" si="6"/>
        <v>3.5294117647058822</v>
      </c>
      <c r="U80" s="22">
        <v>2</v>
      </c>
      <c r="V80" s="22">
        <v>8</v>
      </c>
      <c r="W80" s="22">
        <v>5</v>
      </c>
      <c r="X80" s="17">
        <f t="shared" si="7"/>
        <v>18</v>
      </c>
    </row>
    <row r="81" spans="1:24" ht="15" x14ac:dyDescent="0.25">
      <c r="A81" s="23" t="s">
        <v>51</v>
      </c>
      <c r="B81" s="31" t="str">
        <f>[1]Лист1!C67</f>
        <v>ООО Междуречье</v>
      </c>
      <c r="C81" s="34">
        <v>13.62</v>
      </c>
      <c r="D81" s="23">
        <v>88</v>
      </c>
      <c r="E81" s="7">
        <v>72</v>
      </c>
      <c r="F81" s="2">
        <f t="shared" si="0"/>
        <v>5.286343612334802</v>
      </c>
      <c r="G81" s="38">
        <v>8</v>
      </c>
      <c r="H81" s="25">
        <f t="shared" si="1"/>
        <v>9.0909090909090917</v>
      </c>
      <c r="I81" s="22">
        <v>1</v>
      </c>
      <c r="J81" s="22">
        <v>4</v>
      </c>
      <c r="K81" s="22">
        <v>3</v>
      </c>
      <c r="L81" s="39">
        <f t="shared" si="2"/>
        <v>3</v>
      </c>
      <c r="M81" s="22"/>
      <c r="N81" s="22">
        <v>2</v>
      </c>
      <c r="O81" s="22">
        <v>1</v>
      </c>
      <c r="P81" s="38">
        <f t="shared" si="3"/>
        <v>37.5</v>
      </c>
      <c r="Q81" s="38">
        <f t="shared" si="4"/>
        <v>8.64</v>
      </c>
      <c r="R81" s="39">
        <f t="shared" si="5"/>
        <v>12</v>
      </c>
      <c r="S81" s="22">
        <v>5</v>
      </c>
      <c r="T81" s="22">
        <f t="shared" si="6"/>
        <v>6.9444444444444446</v>
      </c>
      <c r="U81" s="22" t="s">
        <v>51</v>
      </c>
      <c r="V81" s="22">
        <v>3</v>
      </c>
      <c r="W81" s="22">
        <v>2</v>
      </c>
      <c r="X81" s="17">
        <f t="shared" si="7"/>
        <v>12</v>
      </c>
    </row>
    <row r="82" spans="1:24" ht="15" x14ac:dyDescent="0.25">
      <c r="A82" s="23" t="s">
        <v>51</v>
      </c>
      <c r="B82" s="31" t="str">
        <f>[1]Лист1!C68</f>
        <v>УООООиР Старомайнского района</v>
      </c>
      <c r="C82" s="34">
        <v>115.03400000000001</v>
      </c>
      <c r="D82" s="23">
        <v>333</v>
      </c>
      <c r="E82" s="7">
        <v>383</v>
      </c>
      <c r="F82" s="2">
        <f t="shared" si="0"/>
        <v>3.3294504233530953</v>
      </c>
      <c r="G82" s="38">
        <v>26</v>
      </c>
      <c r="H82" s="25">
        <f t="shared" si="1"/>
        <v>7.8078078078078077</v>
      </c>
      <c r="I82" s="22">
        <v>3</v>
      </c>
      <c r="J82" s="22">
        <v>15</v>
      </c>
      <c r="K82" s="22">
        <v>8</v>
      </c>
      <c r="L82" s="39">
        <f t="shared" si="2"/>
        <v>25</v>
      </c>
      <c r="M82" s="22">
        <v>3</v>
      </c>
      <c r="N82" s="22">
        <v>15</v>
      </c>
      <c r="O82" s="22">
        <v>7</v>
      </c>
      <c r="P82" s="38">
        <f t="shared" si="3"/>
        <v>96.15384615384616</v>
      </c>
      <c r="Q82" s="38">
        <f t="shared" si="4"/>
        <v>45.96</v>
      </c>
      <c r="R82" s="39">
        <f t="shared" si="5"/>
        <v>12.000000000000002</v>
      </c>
      <c r="S82" s="22">
        <v>40</v>
      </c>
      <c r="T82" s="22">
        <f t="shared" si="6"/>
        <v>10.443864229765014</v>
      </c>
      <c r="U82" s="22">
        <v>6</v>
      </c>
      <c r="V82" s="22">
        <v>22</v>
      </c>
      <c r="W82" s="22">
        <v>12</v>
      </c>
      <c r="X82" s="17">
        <f t="shared" si="7"/>
        <v>12</v>
      </c>
    </row>
    <row r="83" spans="1:24" ht="15" x14ac:dyDescent="0.25">
      <c r="A83" s="23" t="str">
        <f>[1]Лист1!B69</f>
        <v>17</v>
      </c>
      <c r="B83" s="30" t="str">
        <f>[1]Лист1!C69</f>
        <v>Сурский</v>
      </c>
      <c r="C83" s="34" t="s">
        <v>51</v>
      </c>
      <c r="D83" s="23"/>
      <c r="E83" s="7" t="s">
        <v>51</v>
      </c>
      <c r="F83" s="2"/>
      <c r="G83" s="38"/>
      <c r="H83" s="25"/>
      <c r="I83" s="22"/>
      <c r="J83" s="22"/>
      <c r="K83" s="22"/>
      <c r="L83" s="39"/>
      <c r="M83" s="22"/>
      <c r="N83" s="22"/>
      <c r="O83" s="22"/>
      <c r="P83" s="38"/>
      <c r="Q83" s="38"/>
      <c r="R83" s="39"/>
      <c r="S83" s="22"/>
      <c r="T83" s="22"/>
      <c r="U83" s="22"/>
      <c r="V83" s="22"/>
      <c r="W83" s="22"/>
      <c r="X83" s="17">
        <f t="shared" si="7"/>
        <v>5</v>
      </c>
    </row>
    <row r="84" spans="1:24" ht="15" x14ac:dyDescent="0.25">
      <c r="A84" s="23" t="s">
        <v>51</v>
      </c>
      <c r="B84" s="31" t="str">
        <f>[1]Лист1!C70</f>
        <v>УООООиР Сурский район</v>
      </c>
      <c r="C84" s="34">
        <v>137.99</v>
      </c>
      <c r="D84" s="23">
        <v>222</v>
      </c>
      <c r="E84" s="7">
        <v>296</v>
      </c>
      <c r="F84" s="2">
        <f t="shared" si="0"/>
        <v>2.1450829770273208</v>
      </c>
      <c r="G84" s="38">
        <v>17</v>
      </c>
      <c r="H84" s="25">
        <f t="shared" si="1"/>
        <v>7.6576576576576576</v>
      </c>
      <c r="I84" s="22">
        <v>2</v>
      </c>
      <c r="J84" s="22">
        <v>9</v>
      </c>
      <c r="K84" s="22">
        <v>6</v>
      </c>
      <c r="L84" s="39">
        <v>13</v>
      </c>
      <c r="M84" s="22"/>
      <c r="N84" s="22">
        <v>7</v>
      </c>
      <c r="O84" s="22">
        <v>6</v>
      </c>
      <c r="P84" s="38">
        <f t="shared" si="3"/>
        <v>76.470588235294116</v>
      </c>
      <c r="Q84" s="38">
        <f t="shared" si="4"/>
        <v>23.68</v>
      </c>
      <c r="R84" s="39">
        <f t="shared" si="5"/>
        <v>8</v>
      </c>
      <c r="S84" s="22">
        <v>23</v>
      </c>
      <c r="T84" s="22">
        <f t="shared" si="6"/>
        <v>7.7702702702702702</v>
      </c>
      <c r="U84" s="22">
        <v>3</v>
      </c>
      <c r="V84" s="22">
        <v>13</v>
      </c>
      <c r="W84" s="22">
        <v>7</v>
      </c>
      <c r="X84" s="17">
        <f t="shared" si="7"/>
        <v>8</v>
      </c>
    </row>
    <row r="85" spans="1:24" ht="15" x14ac:dyDescent="0.25">
      <c r="A85" s="23" t="str">
        <f>[1]Лист1!B71</f>
        <v>18</v>
      </c>
      <c r="B85" s="30" t="str">
        <f>[1]Лист1!C71</f>
        <v>Тереньгульский</v>
      </c>
      <c r="C85" s="34" t="s">
        <v>51</v>
      </c>
      <c r="D85" s="23"/>
      <c r="E85" s="7" t="s">
        <v>51</v>
      </c>
      <c r="F85" s="2"/>
      <c r="G85" s="38"/>
      <c r="H85" s="25"/>
      <c r="I85" s="22"/>
      <c r="J85" s="22"/>
      <c r="K85" s="22"/>
      <c r="L85" s="39"/>
      <c r="M85" s="22"/>
      <c r="N85" s="22"/>
      <c r="O85" s="22"/>
      <c r="P85" s="38"/>
      <c r="Q85" s="38"/>
      <c r="R85" s="39"/>
      <c r="S85" s="22"/>
      <c r="T85" s="22"/>
      <c r="U85" s="22"/>
      <c r="V85" s="22"/>
      <c r="W85" s="22"/>
      <c r="X85" s="17">
        <f t="shared" si="7"/>
        <v>5</v>
      </c>
    </row>
    <row r="86" spans="1:24" ht="15" x14ac:dyDescent="0.25">
      <c r="A86" s="23" t="s">
        <v>51</v>
      </c>
      <c r="B86" s="31" t="str">
        <f>[1]Лист1!C72</f>
        <v>ООО Октан-Ресурс</v>
      </c>
      <c r="C86" s="34">
        <v>41.043999999999997</v>
      </c>
      <c r="D86" s="23">
        <v>511</v>
      </c>
      <c r="E86" s="7">
        <v>566</v>
      </c>
      <c r="F86" s="2">
        <f t="shared" si="0"/>
        <v>13.790078939674496</v>
      </c>
      <c r="G86" s="38">
        <v>25</v>
      </c>
      <c r="H86" s="25">
        <f t="shared" si="1"/>
        <v>4.8923679060665357</v>
      </c>
      <c r="I86" s="22">
        <v>3</v>
      </c>
      <c r="J86" s="22">
        <v>14</v>
      </c>
      <c r="K86" s="22">
        <v>8</v>
      </c>
      <c r="L86" s="39">
        <f t="shared" si="2"/>
        <v>16</v>
      </c>
      <c r="M86" s="22">
        <v>2</v>
      </c>
      <c r="N86" s="22">
        <v>14</v>
      </c>
      <c r="O86" s="22"/>
      <c r="P86" s="38">
        <f t="shared" si="3"/>
        <v>64</v>
      </c>
      <c r="Q86" s="38">
        <f t="shared" si="4"/>
        <v>141.5</v>
      </c>
      <c r="R86" s="39">
        <f t="shared" si="5"/>
        <v>25</v>
      </c>
      <c r="S86" s="22">
        <v>25</v>
      </c>
      <c r="T86" s="22">
        <f t="shared" si="6"/>
        <v>4.4169611307420498</v>
      </c>
      <c r="U86" s="22">
        <v>3</v>
      </c>
      <c r="V86" s="22">
        <v>14</v>
      </c>
      <c r="W86" s="22">
        <v>8</v>
      </c>
      <c r="X86" s="17">
        <f t="shared" si="7"/>
        <v>25</v>
      </c>
    </row>
    <row r="87" spans="1:24" ht="15" x14ac:dyDescent="0.25">
      <c r="A87" s="23"/>
      <c r="B87" s="31" t="s">
        <v>135</v>
      </c>
      <c r="C87" s="34">
        <v>3.95</v>
      </c>
      <c r="D87" s="23"/>
      <c r="E87" s="7">
        <v>85</v>
      </c>
      <c r="F87" s="2">
        <f t="shared" ref="F87" si="49">E87/C87</f>
        <v>21.518987341772149</v>
      </c>
      <c r="G87" s="38"/>
      <c r="H87" s="25"/>
      <c r="I87" s="22"/>
      <c r="J87" s="22"/>
      <c r="K87" s="22"/>
      <c r="L87" s="39"/>
      <c r="M87" s="22"/>
      <c r="N87" s="22"/>
      <c r="O87" s="22"/>
      <c r="P87" s="38"/>
      <c r="Q87" s="38">
        <f t="shared" ref="Q87" si="50">E87*X87/100</f>
        <v>25.5</v>
      </c>
      <c r="R87" s="39">
        <f t="shared" ref="R87" si="51">IF(E87=0, 0,100/E87*Q87)</f>
        <v>30</v>
      </c>
      <c r="S87" s="22">
        <v>7</v>
      </c>
      <c r="T87" s="22">
        <f t="shared" ref="T87" si="52">IF(E87=0, 0,100/E87*S87)</f>
        <v>8.2352941176470598</v>
      </c>
      <c r="U87" s="22">
        <v>1</v>
      </c>
      <c r="V87" s="22">
        <v>3</v>
      </c>
      <c r="W87" s="22">
        <v>3</v>
      </c>
      <c r="X87" s="17">
        <f t="shared" ref="X87" si="53">IF(AND(F87&lt;=1),5,IF(AND(F87&gt;1,F87&lt;=3),8,IF(AND(F87&gt;3,F87&lt;=6),12,IF(AND(F87&gt;6,F87&lt;=9),15,IF(AND(F87&gt;9,F87&lt;=12),18,IF(AND(F87&gt;12,F87&lt;=20),25,IF(AND(F87&gt;20),30,)))))))</f>
        <v>30</v>
      </c>
    </row>
    <row r="88" spans="1:24" ht="15" x14ac:dyDescent="0.25">
      <c r="A88" s="23" t="s">
        <v>51</v>
      </c>
      <c r="B88" s="31" t="str">
        <f>[1]Лист1!C73</f>
        <v>УООООиР Тереньгульского района</v>
      </c>
      <c r="C88" s="34">
        <v>118.479</v>
      </c>
      <c r="D88" s="23">
        <v>626</v>
      </c>
      <c r="E88" s="7">
        <v>584</v>
      </c>
      <c r="F88" s="2">
        <f t="shared" si="0"/>
        <v>4.9291435613062227</v>
      </c>
      <c r="G88" s="38">
        <v>60</v>
      </c>
      <c r="H88" s="25">
        <f t="shared" si="1"/>
        <v>9.5846645367412133</v>
      </c>
      <c r="I88" s="22">
        <v>7</v>
      </c>
      <c r="J88" s="22">
        <v>35</v>
      </c>
      <c r="K88" s="22">
        <v>18</v>
      </c>
      <c r="L88" s="39">
        <v>60</v>
      </c>
      <c r="M88" s="22">
        <v>7</v>
      </c>
      <c r="N88" s="22">
        <v>35</v>
      </c>
      <c r="O88" s="22">
        <v>18</v>
      </c>
      <c r="P88" s="38">
        <f t="shared" si="3"/>
        <v>100</v>
      </c>
      <c r="Q88" s="38">
        <f t="shared" si="4"/>
        <v>70.08</v>
      </c>
      <c r="R88" s="39">
        <f t="shared" si="5"/>
        <v>11.999999999999998</v>
      </c>
      <c r="S88" s="22">
        <v>70</v>
      </c>
      <c r="T88" s="22">
        <f t="shared" si="6"/>
        <v>11.986301369863012</v>
      </c>
      <c r="U88" s="22">
        <v>10</v>
      </c>
      <c r="V88" s="22">
        <v>39</v>
      </c>
      <c r="W88" s="22">
        <v>21</v>
      </c>
      <c r="X88" s="17">
        <f t="shared" si="7"/>
        <v>12</v>
      </c>
    </row>
    <row r="89" spans="1:24" ht="15" x14ac:dyDescent="0.25">
      <c r="A89" s="23" t="str">
        <f>[1]Лист1!B74</f>
        <v>19</v>
      </c>
      <c r="B89" s="30" t="str">
        <f>[1]Лист1!C74</f>
        <v>Ульяновский</v>
      </c>
      <c r="C89" s="34" t="s">
        <v>51</v>
      </c>
      <c r="D89" s="23"/>
      <c r="E89" s="7" t="s">
        <v>51</v>
      </c>
      <c r="F89" s="2"/>
      <c r="G89" s="38"/>
      <c r="H89" s="25"/>
      <c r="I89" s="22"/>
      <c r="J89" s="22"/>
      <c r="K89" s="22"/>
      <c r="L89" s="39"/>
      <c r="M89" s="22"/>
      <c r="N89" s="22"/>
      <c r="O89" s="22"/>
      <c r="P89" s="38"/>
      <c r="Q89" s="38"/>
      <c r="R89" s="39"/>
      <c r="S89" s="22"/>
      <c r="T89" s="22"/>
      <c r="U89" s="22"/>
      <c r="V89" s="22"/>
      <c r="W89" s="22"/>
      <c r="X89" s="17">
        <f t="shared" si="7"/>
        <v>5</v>
      </c>
    </row>
    <row r="90" spans="1:24" ht="47.25" customHeight="1" x14ac:dyDescent="0.25">
      <c r="A90" s="23" t="s">
        <v>51</v>
      </c>
      <c r="B90" s="41" t="s">
        <v>131</v>
      </c>
      <c r="C90" s="34">
        <v>78.870999999999995</v>
      </c>
      <c r="D90" s="23">
        <v>363</v>
      </c>
      <c r="E90" s="7">
        <v>404</v>
      </c>
      <c r="F90" s="2">
        <f t="shared" ref="F90:F98" si="54">E90/C90</f>
        <v>5.1222882935426206</v>
      </c>
      <c r="G90" s="38">
        <v>29</v>
      </c>
      <c r="H90" s="25">
        <f t="shared" ref="H90:H98" si="55">IF(D90=0, 0,100/D90*G90)</f>
        <v>7.9889807162534439</v>
      </c>
      <c r="I90" s="22">
        <v>2</v>
      </c>
      <c r="J90" s="22">
        <v>18</v>
      </c>
      <c r="K90" s="22">
        <v>9</v>
      </c>
      <c r="L90" s="39">
        <v>27</v>
      </c>
      <c r="M90" s="22">
        <v>1</v>
      </c>
      <c r="N90" s="22">
        <v>18</v>
      </c>
      <c r="O90" s="22">
        <v>8</v>
      </c>
      <c r="P90" s="38">
        <f t="shared" ref="P90:P98" si="56">IF(G90=0, 0,L90/G90*100)</f>
        <v>93.103448275862064</v>
      </c>
      <c r="Q90" s="38">
        <f t="shared" ref="Q90:Q96" si="57">E90*X90/100</f>
        <v>48.48</v>
      </c>
      <c r="R90" s="39">
        <f t="shared" ref="R90:R96" si="58">IF(E90=0, 0,100/E90*Q90)</f>
        <v>12</v>
      </c>
      <c r="S90" s="22">
        <v>48</v>
      </c>
      <c r="T90" s="22">
        <f t="shared" ref="T90:T98" si="59">IF(E90=0, 0,100/E90*S90)</f>
        <v>11.881188118811881</v>
      </c>
      <c r="U90" s="22">
        <v>4</v>
      </c>
      <c r="V90" s="22">
        <v>29</v>
      </c>
      <c r="W90" s="22">
        <v>15</v>
      </c>
      <c r="X90" s="17">
        <f t="shared" ref="X90:X96" si="60">IF(AND(F90&lt;=1),5,IF(AND(F90&gt;1,F90&lt;=3),8,IF(AND(F90&gt;3,F90&lt;=6),12,IF(AND(F90&gt;6,F90&lt;=9),15,IF(AND(F90&gt;9,F90&lt;=12),18,IF(AND(F90&gt;12,F90&lt;=20),25,IF(AND(F90&gt;20),30,)))))))</f>
        <v>12</v>
      </c>
    </row>
    <row r="91" spans="1:24" ht="15" x14ac:dyDescent="0.25">
      <c r="A91" s="23" t="s">
        <v>51</v>
      </c>
      <c r="B91" s="31" t="str">
        <f>[1]Лист1!C76</f>
        <v>ООУ Ульяновского района</v>
      </c>
      <c r="C91" s="34">
        <v>14.6</v>
      </c>
      <c r="D91" s="23">
        <v>39</v>
      </c>
      <c r="E91" s="7">
        <v>32</v>
      </c>
      <c r="F91" s="2">
        <f t="shared" si="54"/>
        <v>2.1917808219178081</v>
      </c>
      <c r="G91" s="38">
        <v>3</v>
      </c>
      <c r="H91" s="25">
        <f t="shared" si="55"/>
        <v>7.6923076923076934</v>
      </c>
      <c r="I91" s="22"/>
      <c r="J91" s="22">
        <v>2</v>
      </c>
      <c r="K91" s="22">
        <v>1</v>
      </c>
      <c r="L91" s="39">
        <v>1</v>
      </c>
      <c r="M91" s="22"/>
      <c r="N91" s="22">
        <v>1</v>
      </c>
      <c r="O91" s="22"/>
      <c r="P91" s="38">
        <f t="shared" si="56"/>
        <v>33.333333333333329</v>
      </c>
      <c r="Q91" s="38">
        <f t="shared" si="57"/>
        <v>2.56</v>
      </c>
      <c r="R91" s="39">
        <f t="shared" si="58"/>
        <v>8</v>
      </c>
      <c r="S91" s="22">
        <v>2</v>
      </c>
      <c r="T91" s="22">
        <f t="shared" si="59"/>
        <v>6.25</v>
      </c>
      <c r="U91" s="22"/>
      <c r="V91" s="22">
        <v>1</v>
      </c>
      <c r="W91" s="22">
        <v>1</v>
      </c>
      <c r="X91" s="17">
        <f t="shared" si="60"/>
        <v>8</v>
      </c>
    </row>
    <row r="92" spans="1:24" ht="15" x14ac:dyDescent="0.25">
      <c r="A92" s="23" t="s">
        <v>51</v>
      </c>
      <c r="B92" s="31" t="str">
        <f>[1]Лист1!C77</f>
        <v>ПО УЗМВ "Волжанка"</v>
      </c>
      <c r="C92" s="34">
        <v>13.612</v>
      </c>
      <c r="D92" s="23">
        <v>184</v>
      </c>
      <c r="E92" s="7">
        <v>194</v>
      </c>
      <c r="F92" s="2">
        <f t="shared" si="54"/>
        <v>14.25213047311196</v>
      </c>
      <c r="G92" s="38">
        <v>30</v>
      </c>
      <c r="H92" s="25">
        <f t="shared" si="55"/>
        <v>16.304347826086957</v>
      </c>
      <c r="I92" s="22">
        <v>2</v>
      </c>
      <c r="J92" s="22">
        <v>19</v>
      </c>
      <c r="K92" s="22">
        <v>9</v>
      </c>
      <c r="L92" s="39">
        <v>30</v>
      </c>
      <c r="M92" s="22">
        <v>2</v>
      </c>
      <c r="N92" s="22">
        <v>19</v>
      </c>
      <c r="O92" s="22">
        <v>9</v>
      </c>
      <c r="P92" s="38">
        <f t="shared" si="56"/>
        <v>100</v>
      </c>
      <c r="Q92" s="38">
        <f t="shared" si="57"/>
        <v>48.5</v>
      </c>
      <c r="R92" s="39">
        <f t="shared" si="58"/>
        <v>24.999999999999996</v>
      </c>
      <c r="S92" s="22">
        <v>48</v>
      </c>
      <c r="T92" s="22">
        <f t="shared" si="59"/>
        <v>24.742268041237111</v>
      </c>
      <c r="U92" s="22">
        <v>4</v>
      </c>
      <c r="V92" s="22">
        <v>26</v>
      </c>
      <c r="W92" s="22">
        <v>18</v>
      </c>
      <c r="X92" s="17">
        <f t="shared" si="60"/>
        <v>25</v>
      </c>
    </row>
    <row r="93" spans="1:24" ht="15" x14ac:dyDescent="0.25">
      <c r="A93" s="23" t="str">
        <f>[1]Лист1!B78</f>
        <v>20</v>
      </c>
      <c r="B93" s="30" t="str">
        <f>[1]Лист1!C78</f>
        <v>Цильнинский</v>
      </c>
      <c r="C93" s="34" t="s">
        <v>51</v>
      </c>
      <c r="D93" s="23"/>
      <c r="E93" s="7" t="s">
        <v>51</v>
      </c>
      <c r="F93" s="2"/>
      <c r="G93" s="38"/>
      <c r="H93" s="25"/>
      <c r="I93" s="22"/>
      <c r="J93" s="22"/>
      <c r="K93" s="22"/>
      <c r="L93" s="39"/>
      <c r="M93" s="22"/>
      <c r="N93" s="22"/>
      <c r="O93" s="22"/>
      <c r="P93" s="38"/>
      <c r="Q93" s="38"/>
      <c r="R93" s="39"/>
      <c r="S93" s="22"/>
      <c r="T93" s="22"/>
      <c r="U93" s="22"/>
      <c r="V93" s="22"/>
      <c r="W93" s="22"/>
      <c r="X93" s="17">
        <f t="shared" si="60"/>
        <v>5</v>
      </c>
    </row>
    <row r="94" spans="1:24" ht="15" x14ac:dyDescent="0.25">
      <c r="A94" s="23" t="s">
        <v>51</v>
      </c>
      <c r="B94" s="31" t="str">
        <f>[1]Лист1!C79</f>
        <v>УООООиР Цильнинского района</v>
      </c>
      <c r="C94" s="34">
        <v>126.459</v>
      </c>
      <c r="D94" s="23">
        <v>207</v>
      </c>
      <c r="E94" s="7">
        <v>252</v>
      </c>
      <c r="F94" s="2">
        <f t="shared" si="54"/>
        <v>1.9927407301971389</v>
      </c>
      <c r="G94" s="38">
        <v>16</v>
      </c>
      <c r="H94" s="25">
        <f t="shared" si="55"/>
        <v>7.7294685990338161</v>
      </c>
      <c r="I94" s="22"/>
      <c r="J94" s="22">
        <v>11</v>
      </c>
      <c r="K94" s="22">
        <v>5</v>
      </c>
      <c r="L94" s="39">
        <v>15</v>
      </c>
      <c r="M94" s="22"/>
      <c r="N94" s="22">
        <v>11</v>
      </c>
      <c r="O94" s="22">
        <v>4</v>
      </c>
      <c r="P94" s="38">
        <f t="shared" si="56"/>
        <v>93.75</v>
      </c>
      <c r="Q94" s="38">
        <f t="shared" si="57"/>
        <v>20.16</v>
      </c>
      <c r="R94" s="39">
        <f t="shared" si="58"/>
        <v>8</v>
      </c>
      <c r="S94" s="22">
        <v>20</v>
      </c>
      <c r="T94" s="22">
        <f t="shared" si="59"/>
        <v>7.9365079365079358</v>
      </c>
      <c r="U94" s="22"/>
      <c r="V94" s="22">
        <v>14</v>
      </c>
      <c r="W94" s="22">
        <v>6</v>
      </c>
      <c r="X94" s="17">
        <f t="shared" si="60"/>
        <v>8</v>
      </c>
    </row>
    <row r="95" spans="1:24" ht="15" x14ac:dyDescent="0.25">
      <c r="A95" s="23" t="str">
        <f>[1]Лист1!B80</f>
        <v>21</v>
      </c>
      <c r="B95" s="30" t="str">
        <f>[1]Лист1!C80</f>
        <v>Чердаклинский</v>
      </c>
      <c r="C95" s="34" t="s">
        <v>51</v>
      </c>
      <c r="D95" s="23"/>
      <c r="E95" s="7" t="s">
        <v>51</v>
      </c>
      <c r="F95" s="2"/>
      <c r="G95" s="38"/>
      <c r="H95" s="25"/>
      <c r="I95" s="22"/>
      <c r="J95" s="22"/>
      <c r="K95" s="22"/>
      <c r="L95" s="39"/>
      <c r="M95" s="22"/>
      <c r="N95" s="22"/>
      <c r="O95" s="22"/>
      <c r="P95" s="38"/>
      <c r="Q95" s="38"/>
      <c r="R95" s="39"/>
      <c r="S95" s="22"/>
      <c r="T95" s="22"/>
      <c r="U95" s="22"/>
      <c r="V95" s="22"/>
      <c r="W95" s="22"/>
      <c r="X95" s="17">
        <f t="shared" si="60"/>
        <v>5</v>
      </c>
    </row>
    <row r="96" spans="1:24" ht="15" x14ac:dyDescent="0.25">
      <c r="A96" s="23" t="s">
        <v>51</v>
      </c>
      <c r="B96" s="31" t="s">
        <v>112</v>
      </c>
      <c r="C96" s="34">
        <v>88.141999999999996</v>
      </c>
      <c r="D96" s="23">
        <v>353</v>
      </c>
      <c r="E96" s="7">
        <v>356</v>
      </c>
      <c r="F96" s="2">
        <f t="shared" si="54"/>
        <v>4.0389371695672898</v>
      </c>
      <c r="G96" s="38">
        <v>42</v>
      </c>
      <c r="H96" s="25">
        <f t="shared" si="55"/>
        <v>11.898016997167138</v>
      </c>
      <c r="I96" s="22">
        <v>6</v>
      </c>
      <c r="J96" s="22">
        <v>23</v>
      </c>
      <c r="K96" s="22">
        <v>13</v>
      </c>
      <c r="L96" s="39">
        <v>33</v>
      </c>
      <c r="M96" s="22" t="s">
        <v>51</v>
      </c>
      <c r="N96" s="22">
        <v>21</v>
      </c>
      <c r="O96" s="22">
        <v>12</v>
      </c>
      <c r="P96" s="38">
        <f t="shared" si="56"/>
        <v>78.571428571428569</v>
      </c>
      <c r="Q96" s="38">
        <f t="shared" si="57"/>
        <v>42.72</v>
      </c>
      <c r="R96" s="39">
        <f t="shared" si="58"/>
        <v>12</v>
      </c>
      <c r="S96" s="22">
        <v>42</v>
      </c>
      <c r="T96" s="22">
        <f t="shared" si="59"/>
        <v>11.797752808988765</v>
      </c>
      <c r="U96" s="22">
        <v>6</v>
      </c>
      <c r="V96" s="22">
        <v>23</v>
      </c>
      <c r="W96" s="22">
        <v>13</v>
      </c>
      <c r="X96" s="17">
        <f t="shared" si="60"/>
        <v>12</v>
      </c>
    </row>
    <row r="97" spans="1:24" ht="15" x14ac:dyDescent="0.25">
      <c r="A97" s="23" t="s">
        <v>51</v>
      </c>
      <c r="B97" s="31" t="s">
        <v>111</v>
      </c>
      <c r="C97" s="34">
        <v>65.483999999999995</v>
      </c>
      <c r="D97" s="23">
        <v>230</v>
      </c>
      <c r="E97" s="7">
        <v>65</v>
      </c>
      <c r="F97" s="2">
        <f t="shared" ref="F97" si="61">E97/C97</f>
        <v>0.99260888155885418</v>
      </c>
      <c r="G97" s="38">
        <v>8</v>
      </c>
      <c r="H97" s="25">
        <f t="shared" si="55"/>
        <v>3.4782608695652173</v>
      </c>
      <c r="I97" s="22" t="s">
        <v>51</v>
      </c>
      <c r="J97" s="22">
        <v>5</v>
      </c>
      <c r="K97" s="22">
        <v>3</v>
      </c>
      <c r="L97" s="39">
        <v>8</v>
      </c>
      <c r="M97" s="22" t="s">
        <v>51</v>
      </c>
      <c r="N97" s="22">
        <v>5</v>
      </c>
      <c r="O97" s="22">
        <v>3</v>
      </c>
      <c r="P97" s="38">
        <f t="shared" si="56"/>
        <v>100</v>
      </c>
      <c r="Q97" s="38">
        <f t="shared" ref="Q97" si="62">E97*X97/100</f>
        <v>3.25</v>
      </c>
      <c r="R97" s="39">
        <f t="shared" ref="R97" si="63">IF(E97=0, 0,100/E97*Q97)</f>
        <v>5</v>
      </c>
      <c r="S97" s="22">
        <v>3</v>
      </c>
      <c r="T97" s="22">
        <f t="shared" ref="T97" si="64">IF(E97=0, 0,100/E97*S97)</f>
        <v>4.6153846153846159</v>
      </c>
      <c r="U97" s="22" t="s">
        <v>51</v>
      </c>
      <c r="V97" s="22">
        <v>2</v>
      </c>
      <c r="W97" s="22">
        <v>1</v>
      </c>
      <c r="X97" s="17">
        <f t="shared" ref="X97" si="65">IF(AND(F97&lt;=1),5,IF(AND(F97&gt;1,F97&lt;=3),8,IF(AND(F97&gt;3,F97&lt;=6),12,IF(AND(F97&gt;6,F97&lt;=9),15,IF(AND(F97&gt;9,F97&lt;=12),18,IF(AND(F97&gt;12,F97&lt;=20),25,IF(AND(F97&gt;20),30,)))))))</f>
        <v>5</v>
      </c>
    </row>
    <row r="98" spans="1:24" ht="15" x14ac:dyDescent="0.25">
      <c r="A98" s="49" t="s">
        <v>20</v>
      </c>
      <c r="B98" s="49"/>
      <c r="C98" s="33">
        <f t="shared" ref="C98:W98" si="66">SUM(C16:C97)</f>
        <v>2854.3089999999997</v>
      </c>
      <c r="D98" s="21">
        <f t="shared" si="66"/>
        <v>12127</v>
      </c>
      <c r="E98" s="21">
        <f t="shared" si="66"/>
        <v>12402</v>
      </c>
      <c r="F98" s="21">
        <f t="shared" si="54"/>
        <v>4.3450095977695478</v>
      </c>
      <c r="G98" s="21">
        <f t="shared" si="66"/>
        <v>1120</v>
      </c>
      <c r="H98" s="25">
        <f t="shared" si="55"/>
        <v>9.2355900057722433</v>
      </c>
      <c r="I98" s="21">
        <f t="shared" si="66"/>
        <v>100</v>
      </c>
      <c r="J98" s="21">
        <f t="shared" si="66"/>
        <v>653</v>
      </c>
      <c r="K98" s="21">
        <f t="shared" si="66"/>
        <v>367</v>
      </c>
      <c r="L98" s="21">
        <f t="shared" si="66"/>
        <v>931</v>
      </c>
      <c r="M98" s="21">
        <f t="shared" si="66"/>
        <v>64</v>
      </c>
      <c r="N98" s="21">
        <f t="shared" si="66"/>
        <v>593</v>
      </c>
      <c r="O98" s="21">
        <f t="shared" si="66"/>
        <v>274</v>
      </c>
      <c r="P98" s="24">
        <f t="shared" si="56"/>
        <v>83.125</v>
      </c>
      <c r="Q98" s="21">
        <f t="shared" si="66"/>
        <v>1698.4800000000002</v>
      </c>
      <c r="R98" s="21">
        <f t="shared" si="66"/>
        <v>843</v>
      </c>
      <c r="S98" s="21">
        <f t="shared" si="66"/>
        <v>1257</v>
      </c>
      <c r="T98" s="22">
        <f t="shared" si="59"/>
        <v>10.135462022254474</v>
      </c>
      <c r="U98" s="21">
        <f t="shared" si="66"/>
        <v>117</v>
      </c>
      <c r="V98" s="21">
        <f t="shared" si="66"/>
        <v>732</v>
      </c>
      <c r="W98" s="21">
        <f t="shared" si="66"/>
        <v>408</v>
      </c>
    </row>
  </sheetData>
  <autoFilter ref="A14:W98"/>
  <mergeCells count="38">
    <mergeCell ref="A98:B98"/>
    <mergeCell ref="S10:S13"/>
    <mergeCell ref="T10:T13"/>
    <mergeCell ref="U10:W10"/>
    <mergeCell ref="I11:J12"/>
    <mergeCell ref="K11:K13"/>
    <mergeCell ref="M11:N12"/>
    <mergeCell ref="O11:O13"/>
    <mergeCell ref="U11:V12"/>
    <mergeCell ref="W11:W13"/>
    <mergeCell ref="D10:D13"/>
    <mergeCell ref="E10:E13"/>
    <mergeCell ref="G10:G13"/>
    <mergeCell ref="H10:H13"/>
    <mergeCell ref="I10:K10"/>
    <mergeCell ref="L10:L13"/>
    <mergeCell ref="X8:X14"/>
    <mergeCell ref="G9:K9"/>
    <mergeCell ref="L9:P9"/>
    <mergeCell ref="Q9:R9"/>
    <mergeCell ref="S9:W9"/>
    <mergeCell ref="M10:O10"/>
    <mergeCell ref="P10:P13"/>
    <mergeCell ref="Q10:Q13"/>
    <mergeCell ref="R10:R13"/>
    <mergeCell ref="A6:W6"/>
    <mergeCell ref="A8:A13"/>
    <mergeCell ref="B8:B13"/>
    <mergeCell ref="C8:C13"/>
    <mergeCell ref="D8:E9"/>
    <mergeCell ref="F8:F13"/>
    <mergeCell ref="G8:P8"/>
    <mergeCell ref="Q8:W8"/>
    <mergeCell ref="A3:W3"/>
    <mergeCell ref="A2:W2"/>
    <mergeCell ref="A1:W1"/>
    <mergeCell ref="A4:W4"/>
    <mergeCell ref="A5:W5"/>
  </mergeCells>
  <conditionalFormatting sqref="W15:W24 W26:W29 W31:W37 W65:W67 W54 W56:W58 W39:W52 W88:W96 W69:W86 W60:W63">
    <cfRule type="cellIs" dxfId="113" priority="113" operator="lessThan">
      <formula>S15/100*30</formula>
    </cfRule>
  </conditionalFormatting>
  <conditionalFormatting sqref="U15:U24 U26:U29 U31:U37 U65:U67 U54 U56:U58 U39:U52 U88:U96 U69:U86 U60:U63">
    <cfRule type="cellIs" dxfId="112" priority="112" operator="greaterThan">
      <formula>S15/100*15</formula>
    </cfRule>
  </conditionalFormatting>
  <conditionalFormatting sqref="L15:L24 L26:L29 L31:L37 L65:L67 L54 L56:L58 L39:L52 L88:L96 L69:L86 L60:L63">
    <cfRule type="cellIs" dxfId="111" priority="111" operator="greaterThan">
      <formula>G15</formula>
    </cfRule>
  </conditionalFormatting>
  <conditionalFormatting sqref="O15:O24 O26:O29 O31:O37 O65:O67 O54 O56:O58 O39:O52 O88:O96 O69:O86 O60:O63">
    <cfRule type="cellIs" dxfId="110" priority="110" operator="greaterThan">
      <formula>$K15</formula>
    </cfRule>
  </conditionalFormatting>
  <conditionalFormatting sqref="N15:N24 N26:N29 N31:N37 N65:N67 N54 N56:N58 N39:N52 N88:N96 N69:N86 N60:N63">
    <cfRule type="cellIs" dxfId="109" priority="109" operator="greaterThan">
      <formula>$J15</formula>
    </cfRule>
  </conditionalFormatting>
  <conditionalFormatting sqref="M15:M24 M26:M29 M31:M37 M65:M67 M54 M56:M58 M39:M52 M88:M96 M69:M86 M60:M63">
    <cfRule type="cellIs" dxfId="108" priority="108" operator="greaterThan">
      <formula>$I15</formula>
    </cfRule>
  </conditionalFormatting>
  <conditionalFormatting sqref="S15:S24 S26:S29 S31:S37 S65:S67 S54 S56:S58 S39:S52 S88:S96 S69:S86 S60:S63">
    <cfRule type="expression" dxfId="107" priority="114">
      <formula>AND($C15&lt;8,$F15&lt;7,$S15&gt;0)</formula>
    </cfRule>
    <cfRule type="cellIs" dxfId="106" priority="115" operator="greaterThan">
      <formula>Q15</formula>
    </cfRule>
  </conditionalFormatting>
  <conditionalFormatting sqref="B91:B95">
    <cfRule type="duplicateValues" dxfId="105" priority="4244"/>
  </conditionalFormatting>
  <conditionalFormatting sqref="M25">
    <cfRule type="cellIs" dxfId="104" priority="98" operator="greaterThan">
      <formula>$I25</formula>
    </cfRule>
  </conditionalFormatting>
  <conditionalFormatting sqref="B88:B89 B60:B62 B15:B24 B26:B29 B31:B36 B39:B51 B65:B66 B69:B86 B56:B57">
    <cfRule type="duplicateValues" dxfId="103" priority="4245"/>
  </conditionalFormatting>
  <conditionalFormatting sqref="W25">
    <cfRule type="cellIs" dxfId="102" priority="103" operator="lessThan">
      <formula>S25/100*30</formula>
    </cfRule>
  </conditionalFormatting>
  <conditionalFormatting sqref="U25">
    <cfRule type="cellIs" dxfId="101" priority="102" operator="greaterThan">
      <formula>S25/100*15</formula>
    </cfRule>
  </conditionalFormatting>
  <conditionalFormatting sqref="L25">
    <cfRule type="cellIs" dxfId="100" priority="101" operator="greaterThan">
      <formula>G25</formula>
    </cfRule>
  </conditionalFormatting>
  <conditionalFormatting sqref="O25">
    <cfRule type="cellIs" dxfId="99" priority="100" operator="greaterThan">
      <formula>$K25</formula>
    </cfRule>
  </conditionalFormatting>
  <conditionalFormatting sqref="N25">
    <cfRule type="cellIs" dxfId="98" priority="99" operator="greaterThan">
      <formula>$J25</formula>
    </cfRule>
  </conditionalFormatting>
  <conditionalFormatting sqref="S25">
    <cfRule type="expression" dxfId="97" priority="104">
      <formula>AND($C25&lt;8,$F25&lt;7,$S25&gt;0)</formula>
    </cfRule>
    <cfRule type="cellIs" dxfId="96" priority="105" operator="greaterThan">
      <formula>Q25</formula>
    </cfRule>
  </conditionalFormatting>
  <conditionalFormatting sqref="B25">
    <cfRule type="duplicateValues" dxfId="95" priority="106"/>
  </conditionalFormatting>
  <conditionalFormatting sqref="W30">
    <cfRule type="cellIs" dxfId="94" priority="95" operator="lessThan">
      <formula>S30/100*30</formula>
    </cfRule>
  </conditionalFormatting>
  <conditionalFormatting sqref="U30">
    <cfRule type="cellIs" dxfId="93" priority="94" operator="greaterThan">
      <formula>S30/100*15</formula>
    </cfRule>
  </conditionalFormatting>
  <conditionalFormatting sqref="L30">
    <cfRule type="cellIs" dxfId="92" priority="93" operator="greaterThan">
      <formula>G30</formula>
    </cfRule>
  </conditionalFormatting>
  <conditionalFormatting sqref="O30">
    <cfRule type="cellIs" dxfId="91" priority="92" operator="greaterThan">
      <formula>$K30</formula>
    </cfRule>
  </conditionalFormatting>
  <conditionalFormatting sqref="N30">
    <cfRule type="cellIs" dxfId="90" priority="91" operator="greaterThan">
      <formula>$J30</formula>
    </cfRule>
  </conditionalFormatting>
  <conditionalFormatting sqref="M30">
    <cfRule type="cellIs" dxfId="89" priority="90" operator="greaterThan">
      <formula>$I30</formula>
    </cfRule>
  </conditionalFormatting>
  <conditionalFormatting sqref="S30">
    <cfRule type="expression" dxfId="88" priority="96">
      <formula>AND($C30&lt;8,$F30&lt;7,$S30&gt;0)</formula>
    </cfRule>
    <cfRule type="cellIs" dxfId="87" priority="97" operator="greaterThan">
      <formula>Q30</formula>
    </cfRule>
  </conditionalFormatting>
  <conditionalFormatting sqref="B30">
    <cfRule type="duplicateValues" dxfId="86" priority="89"/>
  </conditionalFormatting>
  <conditionalFormatting sqref="W38">
    <cfRule type="cellIs" dxfId="85" priority="77" operator="lessThan">
      <formula>S38/100*30</formula>
    </cfRule>
  </conditionalFormatting>
  <conditionalFormatting sqref="U38">
    <cfRule type="cellIs" dxfId="84" priority="76" operator="greaterThan">
      <formula>S38/100*15</formula>
    </cfRule>
  </conditionalFormatting>
  <conditionalFormatting sqref="L38">
    <cfRule type="cellIs" dxfId="83" priority="75" operator="greaterThan">
      <formula>G38</formula>
    </cfRule>
  </conditionalFormatting>
  <conditionalFormatting sqref="O38">
    <cfRule type="cellIs" dxfId="82" priority="74" operator="greaterThan">
      <formula>$K38</formula>
    </cfRule>
  </conditionalFormatting>
  <conditionalFormatting sqref="N38">
    <cfRule type="cellIs" dxfId="81" priority="73" operator="greaterThan">
      <formula>$J38</formula>
    </cfRule>
  </conditionalFormatting>
  <conditionalFormatting sqref="M38">
    <cfRule type="cellIs" dxfId="80" priority="72" operator="greaterThan">
      <formula>$I38</formula>
    </cfRule>
  </conditionalFormatting>
  <conditionalFormatting sqref="S38">
    <cfRule type="expression" dxfId="79" priority="78">
      <formula>AND($C38&lt;8,$F38&lt;7,$S38&gt;0)</formula>
    </cfRule>
    <cfRule type="cellIs" dxfId="78" priority="79" operator="greaterThan">
      <formula>Q38</formula>
    </cfRule>
  </conditionalFormatting>
  <conditionalFormatting sqref="B38">
    <cfRule type="duplicateValues" dxfId="77" priority="71"/>
  </conditionalFormatting>
  <conditionalFormatting sqref="B37">
    <cfRule type="duplicateValues" dxfId="76" priority="70"/>
  </conditionalFormatting>
  <conditionalFormatting sqref="W59">
    <cfRule type="cellIs" dxfId="75" priority="67" operator="lessThan">
      <formula>S59/100*30</formula>
    </cfRule>
  </conditionalFormatting>
  <conditionalFormatting sqref="U59">
    <cfRule type="cellIs" dxfId="74" priority="66" operator="greaterThan">
      <formula>S59/100*15</formula>
    </cfRule>
  </conditionalFormatting>
  <conditionalFormatting sqref="L59">
    <cfRule type="cellIs" dxfId="73" priority="65" operator="greaterThan">
      <formula>G59</formula>
    </cfRule>
  </conditionalFormatting>
  <conditionalFormatting sqref="O59">
    <cfRule type="cellIs" dxfId="72" priority="64" operator="greaterThan">
      <formula>$K59</formula>
    </cfRule>
  </conditionalFormatting>
  <conditionalFormatting sqref="N59">
    <cfRule type="cellIs" dxfId="71" priority="63" operator="greaterThan">
      <formula>$J59</formula>
    </cfRule>
  </conditionalFormatting>
  <conditionalFormatting sqref="M59">
    <cfRule type="cellIs" dxfId="70" priority="62" operator="greaterThan">
      <formula>$I59</formula>
    </cfRule>
  </conditionalFormatting>
  <conditionalFormatting sqref="S59">
    <cfRule type="expression" dxfId="69" priority="68">
      <formula>AND($C59&lt;8,$F59&lt;7,$S59&gt;0)</formula>
    </cfRule>
    <cfRule type="cellIs" dxfId="68" priority="69" operator="greaterThan">
      <formula>Q59</formula>
    </cfRule>
  </conditionalFormatting>
  <conditionalFormatting sqref="B59">
    <cfRule type="duplicateValues" dxfId="67" priority="61"/>
  </conditionalFormatting>
  <conditionalFormatting sqref="B58">
    <cfRule type="duplicateValues" dxfId="66" priority="60"/>
  </conditionalFormatting>
  <conditionalFormatting sqref="W64">
    <cfRule type="cellIs" dxfId="65" priority="57" operator="lessThan">
      <formula>S64/100*30</formula>
    </cfRule>
  </conditionalFormatting>
  <conditionalFormatting sqref="U64">
    <cfRule type="cellIs" dxfId="64" priority="56" operator="greaterThan">
      <formula>S64/100*15</formula>
    </cfRule>
  </conditionalFormatting>
  <conditionalFormatting sqref="L64">
    <cfRule type="cellIs" dxfId="63" priority="55" operator="greaterThan">
      <formula>G64</formula>
    </cfRule>
  </conditionalFormatting>
  <conditionalFormatting sqref="O64">
    <cfRule type="cellIs" dxfId="62" priority="54" operator="greaterThan">
      <formula>$K64</formula>
    </cfRule>
  </conditionalFormatting>
  <conditionalFormatting sqref="N64">
    <cfRule type="cellIs" dxfId="61" priority="53" operator="greaterThan">
      <formula>$J64</formula>
    </cfRule>
  </conditionalFormatting>
  <conditionalFormatting sqref="M64">
    <cfRule type="cellIs" dxfId="60" priority="52" operator="greaterThan">
      <formula>$I64</formula>
    </cfRule>
  </conditionalFormatting>
  <conditionalFormatting sqref="S64">
    <cfRule type="expression" dxfId="59" priority="58">
      <formula>AND($C64&lt;8,$F64&lt;7,$S64&gt;0)</formula>
    </cfRule>
    <cfRule type="cellIs" dxfId="58" priority="59" operator="greaterThan">
      <formula>Q64</formula>
    </cfRule>
  </conditionalFormatting>
  <conditionalFormatting sqref="B64">
    <cfRule type="duplicateValues" dxfId="57" priority="51"/>
  </conditionalFormatting>
  <conditionalFormatting sqref="B63">
    <cfRule type="duplicateValues" dxfId="56" priority="50"/>
  </conditionalFormatting>
  <conditionalFormatting sqref="W68">
    <cfRule type="cellIs" dxfId="55" priority="47" operator="lessThan">
      <formula>S68/100*30</formula>
    </cfRule>
  </conditionalFormatting>
  <conditionalFormatting sqref="U68">
    <cfRule type="cellIs" dxfId="54" priority="46" operator="greaterThan">
      <formula>S68/100*15</formula>
    </cfRule>
  </conditionalFormatting>
  <conditionalFormatting sqref="L68">
    <cfRule type="cellIs" dxfId="53" priority="45" operator="greaterThan">
      <formula>G68</formula>
    </cfRule>
  </conditionalFormatting>
  <conditionalFormatting sqref="O68">
    <cfRule type="cellIs" dxfId="52" priority="44" operator="greaterThan">
      <formula>$K68</formula>
    </cfRule>
  </conditionalFormatting>
  <conditionalFormatting sqref="N68">
    <cfRule type="cellIs" dxfId="51" priority="43" operator="greaterThan">
      <formula>$J68</formula>
    </cfRule>
  </conditionalFormatting>
  <conditionalFormatting sqref="M68">
    <cfRule type="cellIs" dxfId="50" priority="42" operator="greaterThan">
      <formula>$I68</formula>
    </cfRule>
  </conditionalFormatting>
  <conditionalFormatting sqref="S68">
    <cfRule type="expression" dxfId="49" priority="48">
      <formula>AND($C68&lt;8,$F68&lt;7,$S68&gt;0)</formula>
    </cfRule>
    <cfRule type="cellIs" dxfId="48" priority="49" operator="greaterThan">
      <formula>Q68</formula>
    </cfRule>
  </conditionalFormatting>
  <conditionalFormatting sqref="B68">
    <cfRule type="duplicateValues" dxfId="47" priority="41"/>
  </conditionalFormatting>
  <conditionalFormatting sqref="B67">
    <cfRule type="duplicateValues" dxfId="46" priority="40"/>
  </conditionalFormatting>
  <conditionalFormatting sqref="W97">
    <cfRule type="cellIs" dxfId="45" priority="36" operator="lessThan">
      <formula>S97/100*30</formula>
    </cfRule>
  </conditionalFormatting>
  <conditionalFormatting sqref="U97">
    <cfRule type="cellIs" dxfId="44" priority="35" operator="greaterThan">
      <formula>S97/100*15</formula>
    </cfRule>
  </conditionalFormatting>
  <conditionalFormatting sqref="L97">
    <cfRule type="cellIs" dxfId="43" priority="34" operator="greaterThan">
      <formula>G97</formula>
    </cfRule>
  </conditionalFormatting>
  <conditionalFormatting sqref="O97">
    <cfRule type="cellIs" dxfId="42" priority="33" operator="greaterThan">
      <formula>$K97</formula>
    </cfRule>
  </conditionalFormatting>
  <conditionalFormatting sqref="N97">
    <cfRule type="cellIs" dxfId="41" priority="32" operator="greaterThan">
      <formula>$J97</formula>
    </cfRule>
  </conditionalFormatting>
  <conditionalFormatting sqref="M97">
    <cfRule type="cellIs" dxfId="40" priority="31" operator="greaterThan">
      <formula>$I97</formula>
    </cfRule>
  </conditionalFormatting>
  <conditionalFormatting sqref="S97">
    <cfRule type="expression" dxfId="39" priority="37">
      <formula>AND($C97&lt;8,$F97&lt;7,$S97&gt;0)</formula>
    </cfRule>
    <cfRule type="cellIs" dxfId="38" priority="38" operator="greaterThan">
      <formula>Q97</formula>
    </cfRule>
  </conditionalFormatting>
  <conditionalFormatting sqref="B97">
    <cfRule type="duplicateValues" dxfId="37" priority="39"/>
  </conditionalFormatting>
  <conditionalFormatting sqref="B96">
    <cfRule type="duplicateValues" dxfId="36" priority="30"/>
  </conditionalFormatting>
  <conditionalFormatting sqref="W53">
    <cfRule type="cellIs" dxfId="35" priority="27" operator="lessThan">
      <formula>S53/100*30</formula>
    </cfRule>
  </conditionalFormatting>
  <conditionalFormatting sqref="U53">
    <cfRule type="cellIs" dxfId="34" priority="26" operator="greaterThan">
      <formula>S53/100*15</formula>
    </cfRule>
  </conditionalFormatting>
  <conditionalFormatting sqref="L53">
    <cfRule type="cellIs" dxfId="33" priority="25" operator="greaterThan">
      <formula>G53</formula>
    </cfRule>
  </conditionalFormatting>
  <conditionalFormatting sqref="O53">
    <cfRule type="cellIs" dxfId="32" priority="24" operator="greaterThan">
      <formula>$K53</formula>
    </cfRule>
  </conditionalFormatting>
  <conditionalFormatting sqref="N53">
    <cfRule type="cellIs" dxfId="31" priority="23" operator="greaterThan">
      <formula>$J53</formula>
    </cfRule>
  </conditionalFormatting>
  <conditionalFormatting sqref="M53">
    <cfRule type="cellIs" dxfId="30" priority="22" operator="greaterThan">
      <formula>$I53</formula>
    </cfRule>
  </conditionalFormatting>
  <conditionalFormatting sqref="S53">
    <cfRule type="expression" dxfId="29" priority="28">
      <formula>AND($C53&lt;8,$F53&lt;7,$S53&gt;0)</formula>
    </cfRule>
    <cfRule type="cellIs" dxfId="28" priority="29" operator="greaterThan">
      <formula>Q53</formula>
    </cfRule>
  </conditionalFormatting>
  <conditionalFormatting sqref="B53">
    <cfRule type="duplicateValues" dxfId="27" priority="21"/>
  </conditionalFormatting>
  <conditionalFormatting sqref="B52">
    <cfRule type="duplicateValues" dxfId="26" priority="20"/>
  </conditionalFormatting>
  <conditionalFormatting sqref="W55">
    <cfRule type="cellIs" dxfId="25" priority="17" operator="lessThan">
      <formula>S55/100*30</formula>
    </cfRule>
  </conditionalFormatting>
  <conditionalFormatting sqref="U55">
    <cfRule type="cellIs" dxfId="24" priority="16" operator="greaterThan">
      <formula>S55/100*15</formula>
    </cfRule>
  </conditionalFormatting>
  <conditionalFormatting sqref="L55">
    <cfRule type="cellIs" dxfId="23" priority="15" operator="greaterThan">
      <formula>G55</formula>
    </cfRule>
  </conditionalFormatting>
  <conditionalFormatting sqref="O55">
    <cfRule type="cellIs" dxfId="22" priority="14" operator="greaterThan">
      <formula>$K55</formula>
    </cfRule>
  </conditionalFormatting>
  <conditionalFormatting sqref="N55">
    <cfRule type="cellIs" dxfId="21" priority="13" operator="greaterThan">
      <formula>$J55</formula>
    </cfRule>
  </conditionalFormatting>
  <conditionalFormatting sqref="M55">
    <cfRule type="cellIs" dxfId="20" priority="12" operator="greaterThan">
      <formula>$I55</formula>
    </cfRule>
  </conditionalFormatting>
  <conditionalFormatting sqref="S55">
    <cfRule type="expression" dxfId="19" priority="18">
      <formula>AND($C55&lt;8,$F55&lt;7,$S55&gt;0)</formula>
    </cfRule>
    <cfRule type="cellIs" dxfId="18" priority="19" operator="greaterThan">
      <formula>Q55</formula>
    </cfRule>
  </conditionalFormatting>
  <conditionalFormatting sqref="B55">
    <cfRule type="duplicateValues" dxfId="17" priority="11"/>
  </conditionalFormatting>
  <conditionalFormatting sqref="B54">
    <cfRule type="duplicateValues" dxfId="16" priority="10"/>
  </conditionalFormatting>
  <conditionalFormatting sqref="M87">
    <cfRule type="cellIs" dxfId="15" priority="1" operator="greaterThan">
      <formula>$I87</formula>
    </cfRule>
  </conditionalFormatting>
  <conditionalFormatting sqref="W87">
    <cfRule type="cellIs" dxfId="14" priority="6" operator="lessThan">
      <formula>S87/100*30</formula>
    </cfRule>
  </conditionalFormatting>
  <conditionalFormatting sqref="U87">
    <cfRule type="cellIs" dxfId="13" priority="5" operator="greaterThan">
      <formula>S87/100*15</formula>
    </cfRule>
  </conditionalFormatting>
  <conditionalFormatting sqref="L87">
    <cfRule type="cellIs" dxfId="12" priority="4" operator="greaterThan">
      <formula>G87</formula>
    </cfRule>
  </conditionalFormatting>
  <conditionalFormatting sqref="O87">
    <cfRule type="cellIs" dxfId="11" priority="3" operator="greaterThan">
      <formula>$K87</formula>
    </cfRule>
  </conditionalFormatting>
  <conditionalFormatting sqref="N87">
    <cfRule type="cellIs" dxfId="10" priority="2" operator="greaterThan">
      <formula>$J87</formula>
    </cfRule>
  </conditionalFormatting>
  <conditionalFormatting sqref="S87">
    <cfRule type="expression" dxfId="9" priority="7">
      <formula>AND($C87&lt;8,$F87&lt;7,$S87&gt;0)</formula>
    </cfRule>
    <cfRule type="cellIs" dxfId="8" priority="8" operator="greaterThan">
      <formula>Q87</formula>
    </cfRule>
  </conditionalFormatting>
  <conditionalFormatting sqref="B87">
    <cfRule type="duplicateValues" dxfId="7" priority="9"/>
  </conditionalFormatting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zoomScale="96" zoomScaleNormal="70" zoomScaleSheetLayoutView="96" workbookViewId="0">
      <pane xSplit="2" ySplit="12" topLeftCell="C13" activePane="bottomRight" state="frozen"/>
      <selection activeCell="B188" sqref="B188"/>
      <selection pane="topRight" activeCell="B188" sqref="B188"/>
      <selection pane="bottomLeft" activeCell="B188" sqref="B188"/>
      <selection pane="bottomRight" activeCell="H42" sqref="H42"/>
    </sheetView>
  </sheetViews>
  <sheetFormatPr defaultColWidth="8.85546875" defaultRowHeight="12.75" x14ac:dyDescent="0.25"/>
  <cols>
    <col min="1" max="1" width="4.5703125" style="13" customWidth="1"/>
    <col min="2" max="2" width="41.140625" style="5" customWidth="1"/>
    <col min="3" max="3" width="17.140625" style="13" customWidth="1"/>
    <col min="4" max="4" width="8.28515625" style="13" customWidth="1"/>
    <col min="5" max="5" width="10.85546875" style="13" customWidth="1"/>
    <col min="6" max="6" width="22.7109375" style="13" customWidth="1"/>
    <col min="7" max="7" width="8.85546875" style="13" customWidth="1"/>
    <col min="8" max="8" width="9.42578125" style="13" customWidth="1"/>
    <col min="9" max="9" width="8.85546875" style="13" customWidth="1"/>
    <col min="10" max="10" width="9" style="13" customWidth="1"/>
    <col min="11" max="12" width="8.85546875" style="13" customWidth="1"/>
    <col min="13" max="13" width="8.85546875" style="13"/>
    <col min="14" max="14" width="8.85546875" style="13" customWidth="1"/>
    <col min="15" max="15" width="11.5703125" style="9" customWidth="1"/>
    <col min="16" max="16384" width="8.85546875" style="13"/>
  </cols>
  <sheetData>
    <row r="1" spans="1:15" ht="15" x14ac:dyDescent="0.25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ht="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5" ht="15" x14ac:dyDescent="0.25">
      <c r="A3" s="45" t="s">
        <v>73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5">
      <c r="B5" s="13"/>
    </row>
    <row r="6" spans="1:15" ht="13.9" customHeight="1" x14ac:dyDescent="0.25">
      <c r="A6" s="43" t="s">
        <v>4</v>
      </c>
      <c r="B6" s="46" t="s">
        <v>126</v>
      </c>
      <c r="C6" s="43" t="s">
        <v>125</v>
      </c>
      <c r="D6" s="43" t="s">
        <v>127</v>
      </c>
      <c r="E6" s="43"/>
      <c r="F6" s="46" t="s">
        <v>128</v>
      </c>
      <c r="G6" s="43" t="s">
        <v>5</v>
      </c>
      <c r="H6" s="43"/>
      <c r="I6" s="43"/>
      <c r="J6" s="43"/>
      <c r="K6" s="43" t="s">
        <v>6</v>
      </c>
      <c r="L6" s="43"/>
      <c r="M6" s="43"/>
      <c r="N6" s="43"/>
      <c r="O6" s="42" t="s">
        <v>7</v>
      </c>
    </row>
    <row r="7" spans="1:15" ht="239.25" customHeight="1" x14ac:dyDescent="0.25">
      <c r="A7" s="43"/>
      <c r="B7" s="47"/>
      <c r="C7" s="43"/>
      <c r="D7" s="43"/>
      <c r="E7" s="43"/>
      <c r="F7" s="47"/>
      <c r="G7" s="43" t="s">
        <v>8</v>
      </c>
      <c r="H7" s="43"/>
      <c r="I7" s="43" t="s">
        <v>9</v>
      </c>
      <c r="J7" s="43"/>
      <c r="K7" s="43" t="s">
        <v>130</v>
      </c>
      <c r="L7" s="43"/>
      <c r="M7" s="43" t="s">
        <v>10</v>
      </c>
      <c r="N7" s="43"/>
      <c r="O7" s="42"/>
    </row>
    <row r="8" spans="1:15" ht="13.9" customHeight="1" x14ac:dyDescent="0.25">
      <c r="A8" s="43"/>
      <c r="B8" s="47"/>
      <c r="C8" s="43"/>
      <c r="D8" s="43" t="s">
        <v>24</v>
      </c>
      <c r="E8" s="43" t="s">
        <v>150</v>
      </c>
      <c r="F8" s="47"/>
      <c r="G8" s="43" t="s">
        <v>0</v>
      </c>
      <c r="H8" s="43" t="s">
        <v>11</v>
      </c>
      <c r="I8" s="43" t="s">
        <v>0</v>
      </c>
      <c r="J8" s="43" t="s">
        <v>14</v>
      </c>
      <c r="K8" s="43" t="s">
        <v>0</v>
      </c>
      <c r="L8" s="43" t="s">
        <v>11</v>
      </c>
      <c r="M8" s="43" t="s">
        <v>0</v>
      </c>
      <c r="N8" s="43" t="s">
        <v>11</v>
      </c>
      <c r="O8" s="42"/>
    </row>
    <row r="9" spans="1:15" ht="12.75" customHeight="1" x14ac:dyDescent="0.25">
      <c r="A9" s="43"/>
      <c r="B9" s="47"/>
      <c r="C9" s="43"/>
      <c r="D9" s="43"/>
      <c r="E9" s="43"/>
      <c r="F9" s="47"/>
      <c r="G9" s="43"/>
      <c r="H9" s="43"/>
      <c r="I9" s="43"/>
      <c r="J9" s="43"/>
      <c r="K9" s="43"/>
      <c r="L9" s="43"/>
      <c r="M9" s="43"/>
      <c r="N9" s="43"/>
      <c r="O9" s="42"/>
    </row>
    <row r="10" spans="1:15" ht="12.75" customHeight="1" x14ac:dyDescent="0.25">
      <c r="A10" s="43"/>
      <c r="B10" s="47"/>
      <c r="C10" s="43"/>
      <c r="D10" s="43"/>
      <c r="E10" s="43"/>
      <c r="F10" s="47"/>
      <c r="G10" s="43"/>
      <c r="H10" s="43"/>
      <c r="I10" s="43"/>
      <c r="J10" s="43"/>
      <c r="K10" s="43"/>
      <c r="L10" s="43"/>
      <c r="M10" s="43"/>
      <c r="N10" s="43"/>
      <c r="O10" s="42"/>
    </row>
    <row r="11" spans="1:15" ht="0.75" customHeight="1" x14ac:dyDescent="0.25">
      <c r="A11" s="43"/>
      <c r="B11" s="48"/>
      <c r="C11" s="43"/>
      <c r="D11" s="43"/>
      <c r="E11" s="43"/>
      <c r="F11" s="48"/>
      <c r="G11" s="43"/>
      <c r="H11" s="43"/>
      <c r="I11" s="43"/>
      <c r="J11" s="43"/>
      <c r="K11" s="43"/>
      <c r="L11" s="43"/>
      <c r="M11" s="43"/>
      <c r="N11" s="43"/>
      <c r="O11" s="42"/>
    </row>
    <row r="12" spans="1:15" ht="15" x14ac:dyDescent="0.25">
      <c r="A12" s="24">
        <v>1</v>
      </c>
      <c r="B12" s="26">
        <v>2</v>
      </c>
      <c r="C12" s="24">
        <v>3</v>
      </c>
      <c r="D12" s="24">
        <v>4</v>
      </c>
      <c r="E12" s="24">
        <v>5</v>
      </c>
      <c r="F12" s="24">
        <v>6</v>
      </c>
      <c r="G12" s="24">
        <v>7</v>
      </c>
      <c r="H12" s="24">
        <v>8</v>
      </c>
      <c r="I12" s="24">
        <v>12</v>
      </c>
      <c r="J12" s="24">
        <v>16</v>
      </c>
      <c r="K12" s="24">
        <v>17</v>
      </c>
      <c r="L12" s="24">
        <v>18</v>
      </c>
      <c r="M12" s="24">
        <v>19</v>
      </c>
      <c r="N12" s="24">
        <v>20</v>
      </c>
      <c r="O12" s="42"/>
    </row>
    <row r="13" spans="1:15" ht="15" x14ac:dyDescent="0.25">
      <c r="A13" s="23">
        <v>1</v>
      </c>
      <c r="B13" s="30" t="s">
        <v>53</v>
      </c>
      <c r="C13" s="24" t="s">
        <v>51</v>
      </c>
      <c r="D13" s="23" t="s">
        <v>51</v>
      </c>
      <c r="E13" s="7" t="s">
        <v>51</v>
      </c>
      <c r="F13" s="2" t="s">
        <v>51</v>
      </c>
      <c r="G13" s="21"/>
      <c r="H13" s="25" t="s">
        <v>51</v>
      </c>
      <c r="I13" s="21"/>
      <c r="J13" s="24" t="s">
        <v>51</v>
      </c>
      <c r="K13" s="24" t="s">
        <v>51</v>
      </c>
      <c r="L13" s="21" t="s">
        <v>51</v>
      </c>
      <c r="M13" s="21"/>
      <c r="N13" s="22" t="s">
        <v>51</v>
      </c>
      <c r="O13" s="17" t="s">
        <v>51</v>
      </c>
    </row>
    <row r="14" spans="1:15" ht="15" x14ac:dyDescent="0.25">
      <c r="A14" s="23" t="s">
        <v>51</v>
      </c>
      <c r="B14" s="6" t="s">
        <v>79</v>
      </c>
      <c r="C14" s="24">
        <v>141.9</v>
      </c>
      <c r="D14" s="23">
        <v>98</v>
      </c>
      <c r="E14" s="7">
        <v>97</v>
      </c>
      <c r="F14" s="2">
        <f t="shared" ref="F14:F44" si="0">E14/C14</f>
        <v>0.68357998590556723</v>
      </c>
      <c r="G14" s="21">
        <v>4</v>
      </c>
      <c r="H14" s="25">
        <f t="shared" ref="H14:H44" si="1">IF(D14=0, 0,100/D14*G14)</f>
        <v>4.0816326530612246</v>
      </c>
      <c r="I14" s="21">
        <v>4</v>
      </c>
      <c r="J14" s="24">
        <f t="shared" ref="J14:J44" si="2">IF(G14=0, 0,I14/G14*100)</f>
        <v>100</v>
      </c>
      <c r="K14" s="24">
        <v>3</v>
      </c>
      <c r="L14" s="21">
        <f t="shared" ref="L14:L44" si="3">IF(E14=0, 0,100/E14*K14)</f>
        <v>3.0927835051546388</v>
      </c>
      <c r="M14" s="21">
        <v>3</v>
      </c>
      <c r="N14" s="22">
        <f t="shared" ref="N14:N44" si="4">IF(E14=0, 0,100/E14*M14)</f>
        <v>3.0927835051546388</v>
      </c>
      <c r="O14" s="17">
        <v>10</v>
      </c>
    </row>
    <row r="15" spans="1:15" ht="15" x14ac:dyDescent="0.25">
      <c r="A15" s="23">
        <v>2</v>
      </c>
      <c r="B15" s="30" t="s">
        <v>52</v>
      </c>
      <c r="C15" s="38"/>
      <c r="D15" s="23"/>
      <c r="E15" s="7"/>
      <c r="F15" s="2"/>
      <c r="G15" s="39"/>
      <c r="H15" s="25"/>
      <c r="I15" s="39"/>
      <c r="J15" s="38"/>
      <c r="K15" s="38"/>
      <c r="L15" s="39"/>
      <c r="M15" s="39"/>
      <c r="N15" s="22"/>
      <c r="O15" s="17"/>
    </row>
    <row r="16" spans="1:15" ht="15" x14ac:dyDescent="0.25">
      <c r="A16" s="23"/>
      <c r="B16" s="6" t="s">
        <v>76</v>
      </c>
      <c r="C16" s="38">
        <v>14.037000000000001</v>
      </c>
      <c r="D16" s="23">
        <v>30</v>
      </c>
      <c r="E16" s="7">
        <v>10</v>
      </c>
      <c r="F16" s="2">
        <f t="shared" si="0"/>
        <v>0.71240293510009256</v>
      </c>
      <c r="G16" s="39"/>
      <c r="H16" s="25"/>
      <c r="I16" s="39"/>
      <c r="J16" s="38"/>
      <c r="K16" s="38">
        <v>1</v>
      </c>
      <c r="L16" s="39">
        <f t="shared" si="3"/>
        <v>10</v>
      </c>
      <c r="M16" s="39">
        <v>1</v>
      </c>
      <c r="N16" s="22">
        <f t="shared" si="4"/>
        <v>10</v>
      </c>
      <c r="O16" s="17">
        <v>10</v>
      </c>
    </row>
    <row r="17" spans="1:15" ht="15" x14ac:dyDescent="0.25">
      <c r="A17" s="23">
        <v>3</v>
      </c>
      <c r="B17" s="30" t="s">
        <v>54</v>
      </c>
      <c r="C17" s="24"/>
      <c r="D17" s="23"/>
      <c r="E17" s="7"/>
      <c r="F17" s="2" t="s">
        <v>51</v>
      </c>
      <c r="G17" s="21"/>
      <c r="H17" s="25" t="s">
        <v>51</v>
      </c>
      <c r="I17" s="21"/>
      <c r="J17" s="24" t="s">
        <v>51</v>
      </c>
      <c r="K17" s="24" t="s">
        <v>51</v>
      </c>
      <c r="L17" s="21" t="s">
        <v>51</v>
      </c>
      <c r="M17" s="21"/>
      <c r="N17" s="22" t="s">
        <v>51</v>
      </c>
      <c r="O17" s="17" t="s">
        <v>51</v>
      </c>
    </row>
    <row r="18" spans="1:15" ht="15" x14ac:dyDescent="0.25">
      <c r="A18" s="23" t="s">
        <v>51</v>
      </c>
      <c r="B18" s="6" t="s">
        <v>119</v>
      </c>
      <c r="C18" s="24">
        <v>88.076999999999998</v>
      </c>
      <c r="D18" s="23">
        <v>36</v>
      </c>
      <c r="E18" s="7">
        <v>36</v>
      </c>
      <c r="F18" s="2">
        <f t="shared" si="0"/>
        <v>0.40873326748186245</v>
      </c>
      <c r="G18" s="21">
        <v>3</v>
      </c>
      <c r="H18" s="25">
        <f t="shared" si="1"/>
        <v>8.3333333333333321</v>
      </c>
      <c r="I18" s="21">
        <v>3</v>
      </c>
      <c r="J18" s="24">
        <f t="shared" si="2"/>
        <v>100</v>
      </c>
      <c r="K18" s="24">
        <f t="shared" ref="K18:K44" si="5">E18*O18/100</f>
        <v>3.6</v>
      </c>
      <c r="L18" s="21">
        <f t="shared" si="3"/>
        <v>10</v>
      </c>
      <c r="M18" s="21">
        <v>3</v>
      </c>
      <c r="N18" s="22">
        <f t="shared" si="4"/>
        <v>8.3333333333333321</v>
      </c>
      <c r="O18" s="17">
        <v>10</v>
      </c>
    </row>
    <row r="19" spans="1:15" ht="15" x14ac:dyDescent="0.25">
      <c r="A19" s="23">
        <v>4</v>
      </c>
      <c r="B19" s="30" t="s">
        <v>80</v>
      </c>
      <c r="C19" s="24"/>
      <c r="D19" s="23"/>
      <c r="E19" s="7"/>
      <c r="F19" s="2"/>
      <c r="G19" s="21"/>
      <c r="H19" s="25"/>
      <c r="I19" s="21"/>
      <c r="J19" s="24"/>
      <c r="K19" s="24"/>
      <c r="L19" s="21"/>
      <c r="M19" s="21"/>
      <c r="N19" s="22"/>
      <c r="O19" s="17">
        <v>10</v>
      </c>
    </row>
    <row r="20" spans="1:15" ht="15" x14ac:dyDescent="0.25">
      <c r="A20" s="23"/>
      <c r="B20" s="6" t="s">
        <v>120</v>
      </c>
      <c r="C20" s="38">
        <v>91.613</v>
      </c>
      <c r="D20" s="23">
        <v>66</v>
      </c>
      <c r="E20" s="7">
        <v>51</v>
      </c>
      <c r="F20" s="2">
        <f t="shared" ref="F20" si="6">E20/C20</f>
        <v>0.55668955279272592</v>
      </c>
      <c r="G20" s="39">
        <v>6</v>
      </c>
      <c r="H20" s="25">
        <f t="shared" ref="H20" si="7">IF(D20=0, 0,100/D20*G20)</f>
        <v>9.0909090909090899</v>
      </c>
      <c r="I20" s="39">
        <v>3</v>
      </c>
      <c r="J20" s="38">
        <f t="shared" ref="J20" si="8">IF(G20=0, 0,I20/G20*100)</f>
        <v>50</v>
      </c>
      <c r="K20" s="38">
        <f t="shared" ref="K20" si="9">E20*O20/100</f>
        <v>5.0999999999999996</v>
      </c>
      <c r="L20" s="39">
        <f t="shared" ref="L20" si="10">IF(E20=0, 0,100/E20*K20)</f>
        <v>9.9999999999999982</v>
      </c>
      <c r="M20" s="39">
        <v>5</v>
      </c>
      <c r="N20" s="22">
        <f t="shared" ref="N20" si="11">IF(E20=0, 0,100/E20*M20)</f>
        <v>9.8039215686274499</v>
      </c>
      <c r="O20" s="17">
        <v>10</v>
      </c>
    </row>
    <row r="21" spans="1:15" ht="15" x14ac:dyDescent="0.25">
      <c r="A21" s="23" t="s">
        <v>51</v>
      </c>
      <c r="B21" s="6" t="s">
        <v>74</v>
      </c>
      <c r="C21" s="24">
        <v>22.5</v>
      </c>
      <c r="D21" s="23">
        <v>19</v>
      </c>
      <c r="E21" s="7">
        <v>20</v>
      </c>
      <c r="F21" s="2">
        <f t="shared" si="0"/>
        <v>0.88888888888888884</v>
      </c>
      <c r="G21" s="21" t="s">
        <v>51</v>
      </c>
      <c r="H21" s="25" t="s">
        <v>51</v>
      </c>
      <c r="I21" s="21" t="s">
        <v>51</v>
      </c>
      <c r="J21" s="24" t="s">
        <v>51</v>
      </c>
      <c r="K21" s="24">
        <f t="shared" si="5"/>
        <v>2</v>
      </c>
      <c r="L21" s="21">
        <f t="shared" si="3"/>
        <v>10</v>
      </c>
      <c r="M21" s="21">
        <v>2</v>
      </c>
      <c r="N21" s="22">
        <f t="shared" si="4"/>
        <v>10</v>
      </c>
      <c r="O21" s="17">
        <v>10</v>
      </c>
    </row>
    <row r="22" spans="1:15" ht="15" x14ac:dyDescent="0.25">
      <c r="A22" s="23">
        <v>5</v>
      </c>
      <c r="B22" s="30" t="s">
        <v>56</v>
      </c>
      <c r="C22" s="24"/>
      <c r="D22" s="23"/>
      <c r="E22" s="7"/>
      <c r="F22" s="2"/>
      <c r="G22" s="21"/>
      <c r="H22" s="25"/>
      <c r="I22" s="21"/>
      <c r="J22" s="24"/>
      <c r="K22" s="24"/>
      <c r="L22" s="21"/>
      <c r="M22" s="21"/>
      <c r="N22" s="22"/>
      <c r="O22" s="17">
        <v>10</v>
      </c>
    </row>
    <row r="23" spans="1:15" ht="15" x14ac:dyDescent="0.25">
      <c r="A23" s="23" t="s">
        <v>51</v>
      </c>
      <c r="B23" s="6" t="s">
        <v>121</v>
      </c>
      <c r="C23" s="24">
        <v>121.705</v>
      </c>
      <c r="D23" s="23">
        <v>50</v>
      </c>
      <c r="E23" s="7">
        <v>36</v>
      </c>
      <c r="F23" s="2">
        <f t="shared" si="0"/>
        <v>0.29579721457622943</v>
      </c>
      <c r="G23" s="21">
        <v>4</v>
      </c>
      <c r="H23" s="25">
        <f t="shared" si="1"/>
        <v>8</v>
      </c>
      <c r="I23" s="21">
        <v>2</v>
      </c>
      <c r="J23" s="24">
        <f t="shared" si="2"/>
        <v>50</v>
      </c>
      <c r="K23" s="24">
        <f t="shared" si="5"/>
        <v>3.6</v>
      </c>
      <c r="L23" s="21">
        <f t="shared" si="3"/>
        <v>10</v>
      </c>
      <c r="M23" s="21">
        <v>3</v>
      </c>
      <c r="N23" s="22">
        <f t="shared" si="4"/>
        <v>8.3333333333333321</v>
      </c>
      <c r="O23" s="17">
        <v>10</v>
      </c>
    </row>
    <row r="24" spans="1:15" ht="15" x14ac:dyDescent="0.25">
      <c r="A24" s="23">
        <v>6</v>
      </c>
      <c r="B24" s="30" t="s">
        <v>57</v>
      </c>
      <c r="C24" s="24"/>
      <c r="D24" s="23"/>
      <c r="E24" s="7"/>
      <c r="F24" s="2"/>
      <c r="G24" s="21"/>
      <c r="H24" s="25"/>
      <c r="I24" s="21"/>
      <c r="J24" s="24"/>
      <c r="K24" s="24"/>
      <c r="L24" s="21"/>
      <c r="M24" s="21"/>
      <c r="N24" s="22"/>
      <c r="O24" s="17">
        <v>10</v>
      </c>
    </row>
    <row r="25" spans="1:15" ht="15" x14ac:dyDescent="0.25">
      <c r="A25" s="23" t="s">
        <v>51</v>
      </c>
      <c r="B25" s="6" t="s">
        <v>118</v>
      </c>
      <c r="C25" s="24">
        <v>45.454000000000001</v>
      </c>
      <c r="D25" s="23">
        <v>37</v>
      </c>
      <c r="E25" s="7">
        <v>40</v>
      </c>
      <c r="F25" s="2">
        <f t="shared" si="0"/>
        <v>0.88001056012672152</v>
      </c>
      <c r="G25" s="21">
        <v>3</v>
      </c>
      <c r="H25" s="25">
        <f t="shared" si="1"/>
        <v>8.1081081081081088</v>
      </c>
      <c r="I25" s="21">
        <v>3</v>
      </c>
      <c r="J25" s="24">
        <f t="shared" si="2"/>
        <v>100</v>
      </c>
      <c r="K25" s="24">
        <f t="shared" si="5"/>
        <v>4</v>
      </c>
      <c r="L25" s="21">
        <f t="shared" si="3"/>
        <v>10</v>
      </c>
      <c r="M25" s="21">
        <v>4</v>
      </c>
      <c r="N25" s="22">
        <f t="shared" si="4"/>
        <v>10</v>
      </c>
      <c r="O25" s="17">
        <v>10</v>
      </c>
    </row>
    <row r="26" spans="1:15" s="9" customFormat="1" ht="15" x14ac:dyDescent="0.25">
      <c r="A26" s="23">
        <v>7</v>
      </c>
      <c r="B26" s="30" t="s">
        <v>58</v>
      </c>
      <c r="C26" s="10"/>
      <c r="D26" s="23"/>
      <c r="E26" s="11"/>
      <c r="F26" s="2"/>
      <c r="G26" s="21"/>
      <c r="H26" s="25"/>
      <c r="I26" s="21"/>
      <c r="J26" s="24"/>
      <c r="K26" s="24"/>
      <c r="L26" s="21"/>
      <c r="M26" s="21"/>
      <c r="N26" s="22"/>
      <c r="O26" s="17">
        <v>10</v>
      </c>
    </row>
    <row r="27" spans="1:15" ht="15" x14ac:dyDescent="0.25">
      <c r="A27" s="23" t="s">
        <v>51</v>
      </c>
      <c r="B27" s="6" t="s">
        <v>81</v>
      </c>
      <c r="C27" s="24">
        <v>47.1</v>
      </c>
      <c r="D27" s="23">
        <v>43</v>
      </c>
      <c r="E27" s="7">
        <v>42</v>
      </c>
      <c r="F27" s="2">
        <f t="shared" si="0"/>
        <v>0.89171974522292996</v>
      </c>
      <c r="G27" s="21">
        <v>4</v>
      </c>
      <c r="H27" s="25">
        <f t="shared" si="1"/>
        <v>9.3023255813953494</v>
      </c>
      <c r="I27" s="21">
        <v>2</v>
      </c>
      <c r="J27" s="24">
        <f t="shared" si="2"/>
        <v>50</v>
      </c>
      <c r="K27" s="24">
        <f t="shared" si="5"/>
        <v>4.2</v>
      </c>
      <c r="L27" s="21">
        <f t="shared" si="3"/>
        <v>10</v>
      </c>
      <c r="M27" s="21">
        <v>4</v>
      </c>
      <c r="N27" s="22">
        <f t="shared" si="4"/>
        <v>9.5238095238095237</v>
      </c>
      <c r="O27" s="17">
        <v>10</v>
      </c>
    </row>
    <row r="28" spans="1:15" ht="15" x14ac:dyDescent="0.25">
      <c r="A28" s="23">
        <v>8</v>
      </c>
      <c r="B28" s="30" t="s">
        <v>59</v>
      </c>
      <c r="C28" s="24"/>
      <c r="D28" s="23"/>
      <c r="E28" s="7"/>
      <c r="F28" s="2"/>
      <c r="G28" s="21"/>
      <c r="H28" s="25"/>
      <c r="I28" s="21"/>
      <c r="J28" s="24"/>
      <c r="K28" s="24"/>
      <c r="L28" s="21"/>
      <c r="M28" s="21"/>
      <c r="N28" s="22"/>
      <c r="O28" s="17">
        <v>10</v>
      </c>
    </row>
    <row r="29" spans="1:15" ht="15" x14ac:dyDescent="0.25">
      <c r="A29" s="23" t="s">
        <v>51</v>
      </c>
      <c r="B29" s="6" t="s">
        <v>82</v>
      </c>
      <c r="C29" s="24">
        <v>134.143</v>
      </c>
      <c r="D29" s="23">
        <v>56</v>
      </c>
      <c r="E29" s="7">
        <v>64</v>
      </c>
      <c r="F29" s="2">
        <f t="shared" si="0"/>
        <v>0.47710279328776006</v>
      </c>
      <c r="G29" s="21">
        <v>3</v>
      </c>
      <c r="H29" s="25">
        <f t="shared" si="1"/>
        <v>5.3571428571428577</v>
      </c>
      <c r="I29" s="21">
        <v>3</v>
      </c>
      <c r="J29" s="24">
        <f t="shared" si="2"/>
        <v>100</v>
      </c>
      <c r="K29" s="24">
        <f t="shared" si="5"/>
        <v>6.4</v>
      </c>
      <c r="L29" s="21">
        <f t="shared" si="3"/>
        <v>10</v>
      </c>
      <c r="M29" s="21">
        <v>3</v>
      </c>
      <c r="N29" s="22">
        <f t="shared" si="4"/>
        <v>4.6875</v>
      </c>
      <c r="O29" s="17">
        <v>10</v>
      </c>
    </row>
    <row r="30" spans="1:15" ht="15" x14ac:dyDescent="0.25">
      <c r="A30" s="23">
        <v>9</v>
      </c>
      <c r="B30" s="30" t="s">
        <v>60</v>
      </c>
      <c r="C30" s="24"/>
      <c r="D30" s="23"/>
      <c r="E30" s="7"/>
      <c r="F30" s="2"/>
      <c r="G30" s="21"/>
      <c r="H30" s="25"/>
      <c r="I30" s="21"/>
      <c r="J30" s="24"/>
      <c r="K30" s="24"/>
      <c r="L30" s="21"/>
      <c r="M30" s="21"/>
      <c r="N30" s="22"/>
      <c r="O30" s="17">
        <v>10</v>
      </c>
    </row>
    <row r="31" spans="1:15" ht="15" x14ac:dyDescent="0.25">
      <c r="A31" s="23" t="s">
        <v>51</v>
      </c>
      <c r="B31" s="6" t="s">
        <v>83</v>
      </c>
      <c r="C31" s="24">
        <v>79.819999999999993</v>
      </c>
      <c r="D31" s="23">
        <v>26</v>
      </c>
      <c r="E31" s="7">
        <v>30</v>
      </c>
      <c r="F31" s="2">
        <f t="shared" si="0"/>
        <v>0.37584565271861692</v>
      </c>
      <c r="G31" s="21">
        <v>2</v>
      </c>
      <c r="H31" s="25">
        <f t="shared" si="1"/>
        <v>7.6923076923076925</v>
      </c>
      <c r="I31" s="21">
        <v>2</v>
      </c>
      <c r="J31" s="24">
        <f t="shared" si="2"/>
        <v>100</v>
      </c>
      <c r="K31" s="24">
        <f t="shared" si="5"/>
        <v>3</v>
      </c>
      <c r="L31" s="21">
        <f t="shared" si="3"/>
        <v>10</v>
      </c>
      <c r="M31" s="21">
        <v>3</v>
      </c>
      <c r="N31" s="22">
        <f t="shared" si="4"/>
        <v>10</v>
      </c>
      <c r="O31" s="17">
        <v>10</v>
      </c>
    </row>
    <row r="32" spans="1:15" ht="15" x14ac:dyDescent="0.25">
      <c r="A32" s="23">
        <v>10</v>
      </c>
      <c r="B32" s="30" t="s">
        <v>84</v>
      </c>
      <c r="C32" s="24"/>
      <c r="D32" s="23"/>
      <c r="E32" s="7"/>
      <c r="F32" s="2"/>
      <c r="G32" s="21"/>
      <c r="H32" s="25"/>
      <c r="I32" s="21"/>
      <c r="J32" s="24"/>
      <c r="K32" s="24"/>
      <c r="L32" s="21"/>
      <c r="M32" s="21"/>
      <c r="N32" s="22"/>
      <c r="O32" s="17">
        <v>10</v>
      </c>
    </row>
    <row r="33" spans="1:15" ht="15" x14ac:dyDescent="0.25">
      <c r="A33" s="23" t="s">
        <v>51</v>
      </c>
      <c r="B33" s="6" t="s">
        <v>122</v>
      </c>
      <c r="C33" s="24">
        <v>47.337000000000003</v>
      </c>
      <c r="D33" s="23">
        <v>42</v>
      </c>
      <c r="E33" s="7">
        <v>40</v>
      </c>
      <c r="F33" s="2">
        <f t="shared" si="0"/>
        <v>0.84500496440416584</v>
      </c>
      <c r="G33" s="21">
        <v>4</v>
      </c>
      <c r="H33" s="25">
        <f t="shared" si="1"/>
        <v>9.5238095238095237</v>
      </c>
      <c r="I33" s="21">
        <v>2</v>
      </c>
      <c r="J33" s="24">
        <f t="shared" si="2"/>
        <v>50</v>
      </c>
      <c r="K33" s="24">
        <f t="shared" si="5"/>
        <v>4</v>
      </c>
      <c r="L33" s="21">
        <f t="shared" si="3"/>
        <v>10</v>
      </c>
      <c r="M33" s="21">
        <v>4</v>
      </c>
      <c r="N33" s="22">
        <f t="shared" si="4"/>
        <v>10</v>
      </c>
      <c r="O33" s="17">
        <v>10</v>
      </c>
    </row>
    <row r="34" spans="1:15" ht="15" x14ac:dyDescent="0.25">
      <c r="A34" s="23">
        <v>11</v>
      </c>
      <c r="B34" s="30" t="s">
        <v>61</v>
      </c>
      <c r="C34" s="24"/>
      <c r="D34" s="23"/>
      <c r="E34" s="7"/>
      <c r="F34" s="2"/>
      <c r="G34" s="21"/>
      <c r="H34" s="25"/>
      <c r="I34" s="21"/>
      <c r="J34" s="24"/>
      <c r="K34" s="24"/>
      <c r="L34" s="21"/>
      <c r="M34" s="21"/>
      <c r="N34" s="22"/>
      <c r="O34" s="17">
        <v>10</v>
      </c>
    </row>
    <row r="35" spans="1:15" ht="15" x14ac:dyDescent="0.25">
      <c r="A35" s="23" t="s">
        <v>51</v>
      </c>
      <c r="B35" s="6" t="s">
        <v>123</v>
      </c>
      <c r="C35" s="24">
        <v>36.35</v>
      </c>
      <c r="D35" s="23">
        <v>48</v>
      </c>
      <c r="E35" s="7">
        <v>34</v>
      </c>
      <c r="F35" s="2">
        <f t="shared" si="0"/>
        <v>0.93535075653370015</v>
      </c>
      <c r="G35" s="21">
        <v>4</v>
      </c>
      <c r="H35" s="25">
        <f t="shared" si="1"/>
        <v>8.3333333333333339</v>
      </c>
      <c r="I35" s="21">
        <v>4</v>
      </c>
      <c r="J35" s="24">
        <f t="shared" si="2"/>
        <v>100</v>
      </c>
      <c r="K35" s="24">
        <f t="shared" si="5"/>
        <v>3.4</v>
      </c>
      <c r="L35" s="21">
        <f t="shared" si="3"/>
        <v>10</v>
      </c>
      <c r="M35" s="21">
        <v>3</v>
      </c>
      <c r="N35" s="22">
        <f t="shared" si="4"/>
        <v>8.8235294117647065</v>
      </c>
      <c r="O35" s="17">
        <v>10</v>
      </c>
    </row>
    <row r="36" spans="1:15" ht="15" x14ac:dyDescent="0.25">
      <c r="A36" s="23">
        <v>12</v>
      </c>
      <c r="B36" s="30" t="s">
        <v>87</v>
      </c>
      <c r="C36" s="24"/>
      <c r="D36" s="23"/>
      <c r="E36" s="7"/>
      <c r="F36" s="2"/>
      <c r="G36" s="21"/>
      <c r="H36" s="25"/>
      <c r="I36" s="21"/>
      <c r="J36" s="24"/>
      <c r="K36" s="24"/>
      <c r="L36" s="21"/>
      <c r="M36" s="21"/>
      <c r="N36" s="22"/>
      <c r="O36" s="17">
        <v>10</v>
      </c>
    </row>
    <row r="37" spans="1:15" ht="15" x14ac:dyDescent="0.25">
      <c r="A37" s="23" t="s">
        <v>51</v>
      </c>
      <c r="B37" s="6" t="s">
        <v>85</v>
      </c>
      <c r="C37" s="24">
        <v>46.174999999999997</v>
      </c>
      <c r="D37" s="23">
        <v>74</v>
      </c>
      <c r="E37" s="7">
        <v>71</v>
      </c>
      <c r="F37" s="2">
        <f t="shared" si="0"/>
        <v>1.537628586897672</v>
      </c>
      <c r="G37" s="21">
        <v>6</v>
      </c>
      <c r="H37" s="25">
        <f t="shared" si="1"/>
        <v>8.1081081081081088</v>
      </c>
      <c r="I37" s="21">
        <v>5</v>
      </c>
      <c r="J37" s="24">
        <f t="shared" si="2"/>
        <v>83.333333333333343</v>
      </c>
      <c r="K37" s="24">
        <f t="shared" si="5"/>
        <v>7.1</v>
      </c>
      <c r="L37" s="21">
        <f t="shared" si="3"/>
        <v>9.9999999999999982</v>
      </c>
      <c r="M37" s="21">
        <v>6</v>
      </c>
      <c r="N37" s="22">
        <f t="shared" si="4"/>
        <v>8.4507042253521121</v>
      </c>
      <c r="O37" s="17">
        <v>10</v>
      </c>
    </row>
    <row r="38" spans="1:15" ht="15" x14ac:dyDescent="0.25">
      <c r="A38" s="23">
        <v>13</v>
      </c>
      <c r="B38" s="30" t="s">
        <v>67</v>
      </c>
      <c r="C38" s="38"/>
      <c r="D38" s="23"/>
      <c r="E38" s="7"/>
      <c r="F38" s="2"/>
      <c r="G38" s="39"/>
      <c r="H38" s="25"/>
      <c r="I38" s="39"/>
      <c r="J38" s="38"/>
      <c r="K38" s="38"/>
      <c r="L38" s="39"/>
      <c r="M38" s="39"/>
      <c r="N38" s="22"/>
      <c r="O38" s="17"/>
    </row>
    <row r="39" spans="1:15" ht="15" x14ac:dyDescent="0.25">
      <c r="A39" s="23"/>
      <c r="B39" s="6" t="s">
        <v>78</v>
      </c>
      <c r="C39" s="38">
        <v>44.311</v>
      </c>
      <c r="D39" s="23">
        <v>35</v>
      </c>
      <c r="E39" s="7">
        <v>44</v>
      </c>
      <c r="F39" s="2">
        <f t="shared" si="0"/>
        <v>0.9929814267337681</v>
      </c>
      <c r="G39" s="39"/>
      <c r="H39" s="25"/>
      <c r="I39" s="39"/>
      <c r="J39" s="38"/>
      <c r="K39" s="38">
        <f t="shared" si="5"/>
        <v>4.4000000000000004</v>
      </c>
      <c r="L39" s="39">
        <f t="shared" si="3"/>
        <v>10.000000000000002</v>
      </c>
      <c r="M39" s="39">
        <v>4</v>
      </c>
      <c r="N39" s="22">
        <f t="shared" si="4"/>
        <v>9.0909090909090917</v>
      </c>
      <c r="O39" s="17">
        <v>10</v>
      </c>
    </row>
    <row r="40" spans="1:15" ht="15" x14ac:dyDescent="0.25">
      <c r="A40" s="23">
        <v>14</v>
      </c>
      <c r="B40" s="30" t="s">
        <v>69</v>
      </c>
      <c r="C40" s="24"/>
      <c r="D40" s="23"/>
      <c r="E40" s="7"/>
      <c r="F40" s="2"/>
      <c r="G40" s="21"/>
      <c r="H40" s="25"/>
      <c r="I40" s="21"/>
      <c r="J40" s="24"/>
      <c r="K40" s="24"/>
      <c r="L40" s="21"/>
      <c r="M40" s="21"/>
      <c r="N40" s="22"/>
      <c r="O40" s="17">
        <v>10</v>
      </c>
    </row>
    <row r="41" spans="1:15" ht="15" x14ac:dyDescent="0.25">
      <c r="A41" s="23" t="s">
        <v>51</v>
      </c>
      <c r="B41" s="6" t="s">
        <v>86</v>
      </c>
      <c r="C41" s="24">
        <v>118.479</v>
      </c>
      <c r="D41" s="23">
        <v>67</v>
      </c>
      <c r="E41" s="7">
        <v>57</v>
      </c>
      <c r="F41" s="2">
        <f t="shared" si="0"/>
        <v>0.48109791608639507</v>
      </c>
      <c r="G41" s="21">
        <v>6</v>
      </c>
      <c r="H41" s="25">
        <f t="shared" si="1"/>
        <v>8.9552238805970159</v>
      </c>
      <c r="I41" s="21">
        <v>5</v>
      </c>
      <c r="J41" s="24">
        <f t="shared" si="2"/>
        <v>83.333333333333343</v>
      </c>
      <c r="K41" s="24">
        <f t="shared" si="5"/>
        <v>5.7</v>
      </c>
      <c r="L41" s="21">
        <f t="shared" si="3"/>
        <v>10</v>
      </c>
      <c r="M41" s="21">
        <v>5</v>
      </c>
      <c r="N41" s="22">
        <f t="shared" si="4"/>
        <v>8.7719298245614024</v>
      </c>
      <c r="O41" s="17">
        <v>10</v>
      </c>
    </row>
    <row r="42" spans="1:15" ht="15" x14ac:dyDescent="0.25">
      <c r="A42" s="23"/>
      <c r="B42" s="6" t="s">
        <v>135</v>
      </c>
      <c r="C42" s="38">
        <v>3.95</v>
      </c>
      <c r="D42" s="23">
        <v>10</v>
      </c>
      <c r="E42" s="7">
        <v>16</v>
      </c>
      <c r="F42" s="2">
        <f t="shared" si="0"/>
        <v>4.0506329113924044</v>
      </c>
      <c r="G42" s="39"/>
      <c r="H42" s="25"/>
      <c r="I42" s="39"/>
      <c r="J42" s="38"/>
      <c r="K42" s="38">
        <f t="shared" si="5"/>
        <v>1.6</v>
      </c>
      <c r="L42" s="39">
        <f t="shared" si="3"/>
        <v>10</v>
      </c>
      <c r="M42" s="39">
        <v>1</v>
      </c>
      <c r="N42" s="22">
        <f t="shared" si="4"/>
        <v>6.25</v>
      </c>
      <c r="O42" s="17">
        <v>10</v>
      </c>
    </row>
    <row r="43" spans="1:15" ht="15" x14ac:dyDescent="0.25">
      <c r="A43" s="23">
        <v>15</v>
      </c>
      <c r="B43" s="30" t="s">
        <v>72</v>
      </c>
      <c r="C43" s="24"/>
      <c r="D43" s="23"/>
      <c r="E43" s="7"/>
      <c r="F43" s="2"/>
      <c r="G43" s="21"/>
      <c r="H43" s="25"/>
      <c r="I43" s="21"/>
      <c r="J43" s="24"/>
      <c r="K43" s="24"/>
      <c r="L43" s="21"/>
      <c r="M43" s="21"/>
      <c r="N43" s="22"/>
      <c r="O43" s="17">
        <v>10</v>
      </c>
    </row>
    <row r="44" spans="1:15" ht="15" x14ac:dyDescent="0.25">
      <c r="A44" s="23" t="s">
        <v>51</v>
      </c>
      <c r="B44" s="6" t="s">
        <v>124</v>
      </c>
      <c r="C44" s="24">
        <v>88.141999999999996</v>
      </c>
      <c r="D44" s="23">
        <v>43</v>
      </c>
      <c r="E44" s="7">
        <v>60</v>
      </c>
      <c r="F44" s="2">
        <f t="shared" si="0"/>
        <v>0.68071974767988019</v>
      </c>
      <c r="G44" s="21">
        <v>4</v>
      </c>
      <c r="H44" s="25">
        <f t="shared" si="1"/>
        <v>9.3023255813953494</v>
      </c>
      <c r="I44" s="21">
        <v>1</v>
      </c>
      <c r="J44" s="24">
        <f t="shared" si="2"/>
        <v>25</v>
      </c>
      <c r="K44" s="24">
        <f t="shared" si="5"/>
        <v>6</v>
      </c>
      <c r="L44" s="21">
        <f t="shared" si="3"/>
        <v>10</v>
      </c>
      <c r="M44" s="21">
        <v>5</v>
      </c>
      <c r="N44" s="22">
        <f t="shared" si="4"/>
        <v>8.3333333333333339</v>
      </c>
      <c r="O44" s="17">
        <v>10</v>
      </c>
    </row>
    <row r="45" spans="1:15" ht="15" x14ac:dyDescent="0.25">
      <c r="A45" s="49" t="s">
        <v>20</v>
      </c>
      <c r="B45" s="49"/>
      <c r="C45" s="21">
        <f>SUM(C13:C44)</f>
        <v>1171.0930000000001</v>
      </c>
      <c r="D45" s="21">
        <f>SUM(D13:D44)</f>
        <v>780</v>
      </c>
      <c r="E45" s="21">
        <f>SUM(E13:E44)</f>
        <v>748</v>
      </c>
      <c r="F45" s="21" t="s">
        <v>1</v>
      </c>
      <c r="G45" s="21">
        <f>SUM(G13:G44)</f>
        <v>53</v>
      </c>
      <c r="H45" s="25">
        <f t="shared" ref="H45" si="12">IF(D45=0, 0,100/D45*G45)</f>
        <v>6.7948717948717938</v>
      </c>
      <c r="I45" s="21">
        <f>SUM(I13:I44)</f>
        <v>39</v>
      </c>
      <c r="J45" s="24">
        <f t="shared" ref="J45" si="13">IF(G45=0, 0,I45/G45*100)</f>
        <v>73.584905660377359</v>
      </c>
      <c r="K45" s="21">
        <f>SUM(K13:K44)</f>
        <v>68.099999999999994</v>
      </c>
      <c r="L45" s="21">
        <f t="shared" ref="L45" si="14">IF(E45=0, 0,100/E45*K45)</f>
        <v>9.1042780748663095</v>
      </c>
      <c r="M45" s="21">
        <f>SUM(M13:M44)</f>
        <v>59</v>
      </c>
      <c r="N45" s="22">
        <f t="shared" ref="N45" si="15">IF(E45=0, 0,100/E45*M45)</f>
        <v>7.8877005347593583</v>
      </c>
    </row>
  </sheetData>
  <autoFilter ref="A12:N45"/>
  <mergeCells count="27">
    <mergeCell ref="A45:B45"/>
    <mergeCell ref="M8:M11"/>
    <mergeCell ref="N8:N11"/>
    <mergeCell ref="D8:D11"/>
    <mergeCell ref="E8:E11"/>
    <mergeCell ref="G8:G11"/>
    <mergeCell ref="H8:H11"/>
    <mergeCell ref="I8:I11"/>
    <mergeCell ref="O6:O12"/>
    <mergeCell ref="G7:H7"/>
    <mergeCell ref="I7:J7"/>
    <mergeCell ref="K7:L7"/>
    <mergeCell ref="M7:N7"/>
    <mergeCell ref="J8:J11"/>
    <mergeCell ref="K8:K11"/>
    <mergeCell ref="L8:L11"/>
    <mergeCell ref="A1:N1"/>
    <mergeCell ref="A2:N2"/>
    <mergeCell ref="A3:N3"/>
    <mergeCell ref="A4:N4"/>
    <mergeCell ref="A6:A11"/>
    <mergeCell ref="B6:B11"/>
    <mergeCell ref="C6:C11"/>
    <mergeCell ref="D6:E7"/>
    <mergeCell ref="F6:F11"/>
    <mergeCell ref="G6:J6"/>
    <mergeCell ref="K6:N6"/>
  </mergeCells>
  <conditionalFormatting sqref="B13">
    <cfRule type="duplicateValues" dxfId="6" priority="8"/>
  </conditionalFormatting>
  <conditionalFormatting sqref="M13:M19 M21:M44">
    <cfRule type="cellIs" dxfId="5" priority="5" operator="greaterThan">
      <formula>$K13</formula>
    </cfRule>
  </conditionalFormatting>
  <conditionalFormatting sqref="I13:I19 I21:I44">
    <cfRule type="cellIs" dxfId="4" priority="4" operator="greaterThan">
      <formula>$G13</formula>
    </cfRule>
  </conditionalFormatting>
  <conditionalFormatting sqref="B14:B19 B21:B44">
    <cfRule type="duplicateValues" dxfId="3" priority="4274"/>
  </conditionalFormatting>
  <conditionalFormatting sqref="I20">
    <cfRule type="cellIs" dxfId="2" priority="1" operator="greaterThan">
      <formula>$G20</formula>
    </cfRule>
  </conditionalFormatting>
  <conditionalFormatting sqref="M20">
    <cfRule type="cellIs" dxfId="1" priority="2" operator="greaterThan">
      <formula>$K20</formula>
    </cfRule>
  </conditionalFormatting>
  <conditionalFormatting sqref="B20">
    <cfRule type="duplicateValues" dxfId="0" priority="3"/>
  </conditionalFormatting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Normal="70" zoomScaleSheetLayoutView="100" workbookViewId="0">
      <pane xSplit="2" ySplit="12" topLeftCell="C13" activePane="bottomRight" state="frozen"/>
      <selection activeCell="B188" sqref="B188"/>
      <selection pane="topRight" activeCell="B188" sqref="B188"/>
      <selection pane="bottomLeft" activeCell="B188" sqref="B188"/>
      <selection pane="bottomRight" activeCell="Q15" sqref="Q15"/>
    </sheetView>
  </sheetViews>
  <sheetFormatPr defaultColWidth="8.85546875" defaultRowHeight="12.75" x14ac:dyDescent="0.25"/>
  <cols>
    <col min="1" max="1" width="4.5703125" style="13" customWidth="1"/>
    <col min="2" max="2" width="37.28515625" style="5" customWidth="1"/>
    <col min="3" max="3" width="18.42578125" style="13" customWidth="1"/>
    <col min="4" max="4" width="8.28515625" style="13" customWidth="1"/>
    <col min="5" max="5" width="7.7109375" style="13" customWidth="1"/>
    <col min="6" max="6" width="22.7109375" style="13" customWidth="1"/>
    <col min="7" max="7" width="8.85546875" style="13" customWidth="1"/>
    <col min="8" max="8" width="9.42578125" style="13" customWidth="1"/>
    <col min="9" max="9" width="8.85546875" style="13" customWidth="1"/>
    <col min="10" max="10" width="9" style="13" customWidth="1"/>
    <col min="11" max="12" width="8.85546875" style="13" customWidth="1"/>
    <col min="13" max="13" width="8.85546875" style="13"/>
    <col min="14" max="14" width="8.85546875" style="13" customWidth="1"/>
    <col min="15" max="15" width="11.5703125" style="9" customWidth="1"/>
    <col min="16" max="16384" width="8.85546875" style="13"/>
  </cols>
  <sheetData>
    <row r="1" spans="1:15" ht="15" x14ac:dyDescent="0.25">
      <c r="A1" s="44" t="s">
        <v>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ht="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5" ht="15" x14ac:dyDescent="0.25">
      <c r="A3" s="45" t="s">
        <v>73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45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5">
      <c r="B5" s="13"/>
    </row>
    <row r="6" spans="1:15" ht="13.9" customHeight="1" x14ac:dyDescent="0.25">
      <c r="A6" s="43" t="s">
        <v>4</v>
      </c>
      <c r="B6" s="46" t="s">
        <v>126</v>
      </c>
      <c r="C6" s="43" t="s">
        <v>154</v>
      </c>
      <c r="D6" s="43" t="s">
        <v>127</v>
      </c>
      <c r="E6" s="43"/>
      <c r="F6" s="46" t="s">
        <v>128</v>
      </c>
      <c r="G6" s="43" t="s">
        <v>5</v>
      </c>
      <c r="H6" s="43"/>
      <c r="I6" s="43"/>
      <c r="J6" s="43"/>
      <c r="K6" s="43" t="s">
        <v>6</v>
      </c>
      <c r="L6" s="43"/>
      <c r="M6" s="43"/>
      <c r="N6" s="43"/>
      <c r="O6" s="42" t="s">
        <v>7</v>
      </c>
    </row>
    <row r="7" spans="1:15" ht="271.5" customHeight="1" x14ac:dyDescent="0.25">
      <c r="A7" s="43"/>
      <c r="B7" s="47"/>
      <c r="C7" s="43"/>
      <c r="D7" s="43"/>
      <c r="E7" s="43"/>
      <c r="F7" s="47"/>
      <c r="G7" s="43" t="s">
        <v>138</v>
      </c>
      <c r="H7" s="43"/>
      <c r="I7" s="43" t="s">
        <v>9</v>
      </c>
      <c r="J7" s="43"/>
      <c r="K7" s="43" t="s">
        <v>130</v>
      </c>
      <c r="L7" s="43"/>
      <c r="M7" s="43" t="s">
        <v>10</v>
      </c>
      <c r="N7" s="43"/>
      <c r="O7" s="42"/>
    </row>
    <row r="8" spans="1:15" ht="13.9" customHeight="1" x14ac:dyDescent="0.25">
      <c r="A8" s="43"/>
      <c r="B8" s="47"/>
      <c r="C8" s="43"/>
      <c r="D8" s="43" t="s">
        <v>24</v>
      </c>
      <c r="E8" s="43" t="s">
        <v>150</v>
      </c>
      <c r="F8" s="47"/>
      <c r="G8" s="43" t="s">
        <v>0</v>
      </c>
      <c r="H8" s="43" t="s">
        <v>11</v>
      </c>
      <c r="I8" s="43" t="s">
        <v>0</v>
      </c>
      <c r="J8" s="43" t="s">
        <v>14</v>
      </c>
      <c r="K8" s="43" t="s">
        <v>0</v>
      </c>
      <c r="L8" s="43" t="s">
        <v>11</v>
      </c>
      <c r="M8" s="43" t="s">
        <v>0</v>
      </c>
      <c r="N8" s="43" t="s">
        <v>11</v>
      </c>
      <c r="O8" s="42"/>
    </row>
    <row r="9" spans="1:15" ht="13.15" customHeight="1" x14ac:dyDescent="0.25">
      <c r="A9" s="43"/>
      <c r="B9" s="47"/>
      <c r="C9" s="43"/>
      <c r="D9" s="43"/>
      <c r="E9" s="43"/>
      <c r="F9" s="47"/>
      <c r="G9" s="43"/>
      <c r="H9" s="43"/>
      <c r="I9" s="43"/>
      <c r="J9" s="43"/>
      <c r="K9" s="43"/>
      <c r="L9" s="43"/>
      <c r="M9" s="43"/>
      <c r="N9" s="43"/>
      <c r="O9" s="42"/>
    </row>
    <row r="10" spans="1:15" ht="13.15" customHeight="1" x14ac:dyDescent="0.25">
      <c r="A10" s="43"/>
      <c r="B10" s="47"/>
      <c r="C10" s="43"/>
      <c r="D10" s="43"/>
      <c r="E10" s="43"/>
      <c r="F10" s="47"/>
      <c r="G10" s="43"/>
      <c r="H10" s="43"/>
      <c r="I10" s="43"/>
      <c r="J10" s="43"/>
      <c r="K10" s="43"/>
      <c r="L10" s="43"/>
      <c r="M10" s="43"/>
      <c r="N10" s="43"/>
      <c r="O10" s="42"/>
    </row>
    <row r="11" spans="1:15" ht="26.25" customHeight="1" x14ac:dyDescent="0.25">
      <c r="A11" s="43"/>
      <c r="B11" s="48"/>
      <c r="C11" s="43"/>
      <c r="D11" s="43"/>
      <c r="E11" s="43"/>
      <c r="F11" s="48"/>
      <c r="G11" s="43"/>
      <c r="H11" s="43"/>
      <c r="I11" s="43"/>
      <c r="J11" s="43"/>
      <c r="K11" s="43"/>
      <c r="L11" s="43"/>
      <c r="M11" s="43"/>
      <c r="N11" s="43"/>
      <c r="O11" s="42"/>
    </row>
    <row r="12" spans="1:15" ht="15" x14ac:dyDescent="0.25">
      <c r="A12" s="27">
        <v>1</v>
      </c>
      <c r="B12" s="28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27">
        <v>8</v>
      </c>
      <c r="I12" s="27">
        <v>12</v>
      </c>
      <c r="J12" s="27">
        <v>16</v>
      </c>
      <c r="K12" s="27">
        <v>17</v>
      </c>
      <c r="L12" s="27">
        <v>18</v>
      </c>
      <c r="M12" s="27">
        <v>19</v>
      </c>
      <c r="N12" s="27">
        <v>20</v>
      </c>
      <c r="O12" s="42"/>
    </row>
    <row r="13" spans="1:15" ht="15" x14ac:dyDescent="0.25">
      <c r="A13" s="38">
        <v>1</v>
      </c>
      <c r="B13" s="40" t="s">
        <v>53</v>
      </c>
      <c r="C13" s="38" t="s">
        <v>51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</row>
    <row r="14" spans="1:15" ht="15" x14ac:dyDescent="0.25">
      <c r="A14" s="38"/>
      <c r="B14" s="28" t="s">
        <v>79</v>
      </c>
      <c r="C14" s="38">
        <v>141.9</v>
      </c>
      <c r="D14" s="38">
        <v>3</v>
      </c>
      <c r="E14" s="38">
        <v>11</v>
      </c>
      <c r="F14" s="38">
        <f t="shared" ref="F14" si="0">E14/C14</f>
        <v>7.7519379844961239E-2</v>
      </c>
      <c r="G14" s="38">
        <v>0</v>
      </c>
      <c r="H14" s="38">
        <f t="shared" ref="H14" si="1">IF(D14=0, 0,100/D14*G14)</f>
        <v>0</v>
      </c>
      <c r="I14" s="38">
        <v>0</v>
      </c>
      <c r="J14" s="38">
        <f t="shared" ref="J14" si="2">IF(G14=0, 0,I14/G14*100)</f>
        <v>0</v>
      </c>
      <c r="K14" s="38">
        <f t="shared" ref="K14" si="3">E14*O14/100</f>
        <v>1.1000000000000001</v>
      </c>
      <c r="L14" s="38">
        <f t="shared" ref="L14" si="4">IF(E14=0, 0,100/E14*K14)</f>
        <v>10.000000000000002</v>
      </c>
      <c r="M14" s="38">
        <v>1</v>
      </c>
      <c r="N14" s="38">
        <f t="shared" ref="N14" si="5">IF(E14=0, 0,100/E14*M14)</f>
        <v>9.0909090909090917</v>
      </c>
      <c r="O14" s="37">
        <v>10</v>
      </c>
    </row>
    <row r="15" spans="1:15" ht="15" x14ac:dyDescent="0.25">
      <c r="A15" s="38">
        <v>2</v>
      </c>
      <c r="B15" s="40" t="s">
        <v>80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7"/>
    </row>
    <row r="16" spans="1:15" ht="15" x14ac:dyDescent="0.25">
      <c r="A16" s="38"/>
      <c r="B16" s="28" t="s">
        <v>120</v>
      </c>
      <c r="C16" s="38">
        <v>91.613</v>
      </c>
      <c r="D16" s="38">
        <v>5</v>
      </c>
      <c r="E16" s="38">
        <v>12</v>
      </c>
      <c r="F16" s="38">
        <f t="shared" ref="F16" si="6">E16/C16</f>
        <v>0.13098577712770021</v>
      </c>
      <c r="G16" s="38">
        <v>0</v>
      </c>
      <c r="H16" s="38">
        <f t="shared" ref="H16" si="7">IF(D16=0, 0,100/D16*G16)</f>
        <v>0</v>
      </c>
      <c r="I16" s="38">
        <v>0</v>
      </c>
      <c r="J16" s="38">
        <f t="shared" ref="J16" si="8">IF(G16=0, 0,I16/G16*100)</f>
        <v>0</v>
      </c>
      <c r="K16" s="38">
        <f t="shared" ref="K16" si="9">E16*O16/100</f>
        <v>1.2</v>
      </c>
      <c r="L16" s="38">
        <f t="shared" ref="L16" si="10">IF(E16=0, 0,100/E16*K16)</f>
        <v>10</v>
      </c>
      <c r="M16" s="38">
        <v>1</v>
      </c>
      <c r="N16" s="38">
        <f t="shared" ref="N16" si="11">IF(E16=0, 0,100/E16*M16)</f>
        <v>8.3333333333333339</v>
      </c>
      <c r="O16" s="37">
        <v>10</v>
      </c>
    </row>
    <row r="17" spans="1:15" ht="15" x14ac:dyDescent="0.25">
      <c r="A17" s="38">
        <v>3</v>
      </c>
      <c r="B17" s="40" t="s">
        <v>62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7"/>
    </row>
    <row r="18" spans="1:15" ht="16.5" customHeight="1" x14ac:dyDescent="0.25">
      <c r="A18" s="38"/>
      <c r="B18" s="28" t="s">
        <v>122</v>
      </c>
      <c r="C18" s="38">
        <v>47.337000000000003</v>
      </c>
      <c r="D18" s="38">
        <v>2</v>
      </c>
      <c r="E18" s="38">
        <v>10</v>
      </c>
      <c r="F18" s="38">
        <f t="shared" ref="F18" si="12">E18/C18</f>
        <v>0.21125124110104146</v>
      </c>
      <c r="G18" s="38">
        <v>0</v>
      </c>
      <c r="H18" s="38">
        <f t="shared" ref="H18" si="13">IF(D18=0, 0,100/D18*G18)</f>
        <v>0</v>
      </c>
      <c r="I18" s="38">
        <v>0</v>
      </c>
      <c r="J18" s="38">
        <f t="shared" ref="J18" si="14">IF(G18=0, 0,I18/G18*100)</f>
        <v>0</v>
      </c>
      <c r="K18" s="38">
        <f t="shared" ref="K18" si="15">E18*O18/100</f>
        <v>1</v>
      </c>
      <c r="L18" s="38">
        <f t="shared" ref="L18" si="16">IF(E18=0, 0,100/E18*K18)</f>
        <v>10</v>
      </c>
      <c r="M18" s="38">
        <v>1</v>
      </c>
      <c r="N18" s="38">
        <f t="shared" ref="N18" si="17">IF(E18=0, 0,100/E18*M18)</f>
        <v>10</v>
      </c>
      <c r="O18" s="37">
        <v>10</v>
      </c>
    </row>
    <row r="19" spans="1:15" ht="15" x14ac:dyDescent="0.25">
      <c r="A19" s="49" t="s">
        <v>20</v>
      </c>
      <c r="B19" s="49"/>
      <c r="C19" s="29">
        <v>280.85000000000002</v>
      </c>
      <c r="D19" s="29">
        <v>10</v>
      </c>
      <c r="E19" s="29">
        <v>33</v>
      </c>
      <c r="F19" s="29" t="s">
        <v>1</v>
      </c>
      <c r="G19" s="29">
        <v>0</v>
      </c>
      <c r="H19" s="25">
        <f t="shared" ref="H19" si="18">IF(D19=0, 0,100/D19*G19)</f>
        <v>0</v>
      </c>
      <c r="I19" s="29">
        <v>0</v>
      </c>
      <c r="J19" s="27">
        <f t="shared" ref="J19" si="19">IF(G19=0, 0,I19/G19*100)</f>
        <v>0</v>
      </c>
      <c r="K19" s="29">
        <v>3.3</v>
      </c>
      <c r="L19" s="29">
        <f t="shared" ref="L19" si="20">IF(E19=0, 0,100/E19*K19)</f>
        <v>10</v>
      </c>
      <c r="M19" s="29">
        <v>3</v>
      </c>
      <c r="N19" s="22">
        <f t="shared" ref="N19" si="21">IF(E19=0, 0,100/E19*M19)</f>
        <v>9.0909090909090899</v>
      </c>
    </row>
  </sheetData>
  <autoFilter ref="A12:N19"/>
  <mergeCells count="27">
    <mergeCell ref="A1:N1"/>
    <mergeCell ref="A2:N2"/>
    <mergeCell ref="A3:N3"/>
    <mergeCell ref="A4:N4"/>
    <mergeCell ref="A6:A11"/>
    <mergeCell ref="B6:B11"/>
    <mergeCell ref="C6:C11"/>
    <mergeCell ref="D6:E7"/>
    <mergeCell ref="F6:F11"/>
    <mergeCell ref="G6:J6"/>
    <mergeCell ref="I8:I11"/>
    <mergeCell ref="J8:J11"/>
    <mergeCell ref="K6:N6"/>
    <mergeCell ref="O6:O12"/>
    <mergeCell ref="G7:H7"/>
    <mergeCell ref="I7:J7"/>
    <mergeCell ref="K7:L7"/>
    <mergeCell ref="M7:N7"/>
    <mergeCell ref="K8:K11"/>
    <mergeCell ref="L8:L11"/>
    <mergeCell ref="M8:M11"/>
    <mergeCell ref="N8:N11"/>
    <mergeCell ref="A19:B19"/>
    <mergeCell ref="D8:D11"/>
    <mergeCell ref="E8:E11"/>
    <mergeCell ref="G8:G11"/>
    <mergeCell ref="H8:H1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Лось</vt:lpstr>
      <vt:lpstr>Косуля сибирская</vt:lpstr>
      <vt:lpstr>барсук</vt:lpstr>
      <vt:lpstr>Рысь</vt:lpstr>
      <vt:lpstr>барсук!Область_печати</vt:lpstr>
      <vt:lpstr>'Косуля сибирская'!Область_печати</vt:lpstr>
      <vt:lpstr>Лось!Область_печати</vt:lpstr>
      <vt:lpstr>Рысь!Область_печати</vt:lpstr>
      <vt:lpstr>барсук!Охотничьи_просторы</vt:lpstr>
      <vt:lpstr>'Косуля сибирская'!Охотничьи_просторы</vt:lpstr>
      <vt:lpstr>Охотничьи_просторы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Пользователь</cp:lastModifiedBy>
  <cp:lastPrinted>2024-04-17T07:53:27Z</cp:lastPrinted>
  <dcterms:created xsi:type="dcterms:W3CDTF">2022-03-17T11:59:12Z</dcterms:created>
  <dcterms:modified xsi:type="dcterms:W3CDTF">2024-04-17T07:53:30Z</dcterms:modified>
</cp:coreProperties>
</file>